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Financial Models Practice\"/>
    </mc:Choice>
  </mc:AlternateContent>
  <xr:revisionPtr revIDLastSave="0" documentId="13_ncr:1_{773B55D7-7C19-4053-8122-E5D0B5D6A748}" xr6:coauthVersionLast="47" xr6:coauthVersionMax="47" xr10:uidLastSave="{00000000-0000-0000-0000-000000000000}"/>
  <bookViews>
    <workbookView xWindow="-108" yWindow="-108" windowWidth="23256" windowHeight="12456" activeTab="1" xr2:uid="{ACAB4F09-35DF-4D32-9DA3-53AEA32D4A69}"/>
  </bookViews>
  <sheets>
    <sheet name="DATA" sheetId="2" r:id="rId1"/>
    <sheet name="Relative Pricing" sheetId="1" r:id="rId2"/>
    <sheet name="Relative Pricng Analysis" sheetId="4" r:id="rId3"/>
    <sheet name="Footbal Analysi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9" i="1" l="1"/>
  <c r="L10" i="1"/>
  <c r="L11" i="1"/>
  <c r="L12" i="1"/>
  <c r="L13" i="1"/>
  <c r="L14" i="1"/>
  <c r="L15" i="1"/>
  <c r="L16" i="1"/>
  <c r="L17" i="1"/>
  <c r="L8" i="1"/>
  <c r="K17" i="1"/>
  <c r="K12" i="1"/>
  <c r="K11" i="1"/>
  <c r="K10" i="1"/>
  <c r="K9" i="1"/>
  <c r="J17" i="1"/>
  <c r="J16" i="1"/>
  <c r="J15" i="1"/>
  <c r="J14" i="1"/>
  <c r="J13" i="1"/>
  <c r="J12" i="1"/>
  <c r="J11" i="1"/>
  <c r="J10" i="1"/>
  <c r="J9" i="1"/>
  <c r="J8" i="1"/>
  <c r="G17" i="1"/>
  <c r="G16" i="1"/>
  <c r="G15" i="1"/>
  <c r="G13" i="1"/>
  <c r="G9" i="1"/>
  <c r="H4" i="2"/>
  <c r="G8" i="1" s="1"/>
  <c r="H13" i="2"/>
  <c r="H12" i="2"/>
  <c r="H11" i="2"/>
  <c r="H10" i="2"/>
  <c r="G14" i="1" s="1"/>
  <c r="H9" i="2"/>
  <c r="H8" i="2"/>
  <c r="G12" i="1" s="1"/>
  <c r="H7" i="2"/>
  <c r="G11" i="1" s="1"/>
  <c r="H6" i="2"/>
  <c r="G10" i="1" s="1"/>
  <c r="H5" i="2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F11" i="1" s="1"/>
  <c r="H11" i="1" s="1"/>
  <c r="E10" i="1"/>
  <c r="D10" i="1"/>
  <c r="E9" i="1"/>
  <c r="D9" i="1"/>
  <c r="D8" i="1"/>
  <c r="E8" i="1"/>
  <c r="B17" i="1"/>
  <c r="B16" i="1"/>
  <c r="B15" i="1"/>
  <c r="B14" i="1"/>
  <c r="B13" i="1"/>
  <c r="B12" i="1"/>
  <c r="B11" i="1"/>
  <c r="B10" i="1"/>
  <c r="B9" i="1"/>
  <c r="B8" i="1"/>
  <c r="N4" i="2"/>
  <c r="K8" i="1" s="1"/>
  <c r="N5" i="2"/>
  <c r="N6" i="2"/>
  <c r="N7" i="2"/>
  <c r="N8" i="2"/>
  <c r="N9" i="2"/>
  <c r="K13" i="1" s="1"/>
  <c r="N10" i="2"/>
  <c r="K14" i="1" s="1"/>
  <c r="N11" i="2"/>
  <c r="K15" i="1" s="1"/>
  <c r="N12" i="2"/>
  <c r="K16" i="1" s="1"/>
  <c r="N13" i="2"/>
  <c r="F13" i="2"/>
  <c r="I13" i="2" s="1"/>
  <c r="F12" i="2"/>
  <c r="I12" i="2" s="1"/>
  <c r="F11" i="2"/>
  <c r="I11" i="2" s="1"/>
  <c r="F10" i="2"/>
  <c r="I10" i="2" s="1"/>
  <c r="F9" i="2"/>
  <c r="I9" i="2" s="1"/>
  <c r="F8" i="2"/>
  <c r="I8" i="2" s="1"/>
  <c r="F7" i="2"/>
  <c r="I7" i="2" s="1"/>
  <c r="F6" i="2"/>
  <c r="I6" i="2" s="1"/>
  <c r="F5" i="2"/>
  <c r="I5" i="2" s="1"/>
  <c r="F4" i="2"/>
  <c r="I4" i="2" s="1"/>
  <c r="F12" i="1" l="1"/>
  <c r="P12" i="1" s="1"/>
  <c r="F16" i="1"/>
  <c r="H16" i="1" s="1"/>
  <c r="N11" i="1"/>
  <c r="O11" i="1"/>
  <c r="O16" i="1"/>
  <c r="N16" i="1"/>
  <c r="N29" i="1"/>
  <c r="O29" i="1"/>
  <c r="P29" i="1"/>
  <c r="P31" i="1"/>
  <c r="O31" i="1"/>
  <c r="N31" i="1"/>
  <c r="F9" i="1"/>
  <c r="F13" i="1"/>
  <c r="F17" i="1"/>
  <c r="P11" i="1"/>
  <c r="F8" i="1"/>
  <c r="F10" i="1"/>
  <c r="F15" i="1"/>
  <c r="F14" i="1"/>
  <c r="P16" i="1" l="1"/>
  <c r="H12" i="1"/>
  <c r="O12" i="1" s="1"/>
  <c r="P9" i="1"/>
  <c r="H9" i="1"/>
  <c r="H13" i="1"/>
  <c r="P13" i="1"/>
  <c r="P14" i="1"/>
  <c r="H14" i="1"/>
  <c r="P15" i="1"/>
  <c r="H15" i="1"/>
  <c r="P10" i="1"/>
  <c r="H10" i="1"/>
  <c r="H17" i="1"/>
  <c r="P17" i="1"/>
  <c r="P8" i="1"/>
  <c r="H8" i="1"/>
  <c r="N12" i="1" l="1"/>
  <c r="O14" i="1"/>
  <c r="N14" i="1"/>
  <c r="N17" i="1"/>
  <c r="O17" i="1"/>
  <c r="O8" i="1"/>
  <c r="O15" i="1"/>
  <c r="N15" i="1"/>
  <c r="P19" i="1"/>
  <c r="P22" i="1"/>
  <c r="P30" i="1" s="1"/>
  <c r="P24" i="1"/>
  <c r="P20" i="1"/>
  <c r="P21" i="1"/>
  <c r="P23" i="1"/>
  <c r="N13" i="1"/>
  <c r="O13" i="1"/>
  <c r="O10" i="1"/>
  <c r="N10" i="1"/>
  <c r="N9" i="1"/>
  <c r="O9" i="1"/>
  <c r="O20" i="1" l="1"/>
  <c r="O19" i="1"/>
  <c r="O22" i="1"/>
  <c r="O28" i="1" s="1"/>
  <c r="O30" i="1" s="1"/>
  <c r="O33" i="1" s="1"/>
  <c r="O35" i="1" s="1"/>
  <c r="O24" i="1"/>
  <c r="O21" i="1"/>
  <c r="O23" i="1"/>
  <c r="N23" i="1"/>
  <c r="N20" i="1"/>
  <c r="N19" i="1"/>
  <c r="N22" i="1"/>
  <c r="N28" i="1" s="1"/>
  <c r="N30" i="1" s="1"/>
  <c r="N33" i="1" s="1"/>
  <c r="N35" i="1" s="1"/>
  <c r="N21" i="1"/>
  <c r="N24" i="1"/>
  <c r="P28" i="1"/>
  <c r="P33" i="1"/>
  <c r="P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Anvay</author>
  </authors>
  <commentList>
    <comment ref="B4" authorId="0" shapeId="0" xr:uid="{D2B6D654-E9EE-4015-9DA4-81DDE1A4399F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Source: Relative Valuation Sheet (P/E Multiple Method). The low value of ₹668 is derived using the lowest peer P/E multiple of 14.49x (ITC), while the high value of ₹3,677 comes from the highest peer P/E multiple of 79.81x (Tata Consumer). Both values are calculated by applying these multiples to HUL’s EPS of ₹46.07.
And EPS: Net Income / Outstanding Share
               10,827 / 235 = 46.07</t>
        </r>
      </text>
    </comment>
    <comment ref="B5" authorId="0" shapeId="0" xr:uid="{AC3A51CE-001F-4685-BF9B-3D91752B8889}">
      <text>
        <r>
          <rPr>
            <b/>
            <sz val="9"/>
            <color indexed="81"/>
            <rFont val="Tahoma"/>
            <family val="2"/>
          </rPr>
          <t xml:space="preserve">Anvay:
</t>
        </r>
        <r>
          <rPr>
            <sz val="9"/>
            <color indexed="81"/>
            <rFont val="Tahoma"/>
            <family val="2"/>
          </rPr>
          <t>This is taken from the sensitivity analysis done in the DCF model WorkBook, based on the worst case scenario.</t>
        </r>
      </text>
    </comment>
    <comment ref="B6" authorId="0" shapeId="0" xr:uid="{194FF555-BF01-43D9-9D1A-8048D01565DF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This is taken from the sensitivity analysis done in the DCF model WorkBook, based normal/base.</t>
        </r>
      </text>
    </comment>
    <comment ref="B7" authorId="0" shapeId="0" xr:uid="{9663DC7E-8C81-4708-9AE9-F2F751D9F2A2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This is taken from the sensitivity analysis done in the DCF model WorkBook. This represents the range for your optimistic (best case) scenario.</t>
        </r>
      </text>
    </comment>
  </commentList>
</comments>
</file>

<file path=xl/sharedStrings.xml><?xml version="1.0" encoding="utf-8"?>
<sst xmlns="http://schemas.openxmlformats.org/spreadsheetml/2006/main" count="116" uniqueCount="104">
  <si>
    <t>S.No.</t>
  </si>
  <si>
    <t>Name</t>
  </si>
  <si>
    <t>CMP Rs.</t>
  </si>
  <si>
    <t>No. Eq. Shares Cr.</t>
  </si>
  <si>
    <t>Debt Rs.Cr.</t>
  </si>
  <si>
    <t>EV Rs.Cr.</t>
  </si>
  <si>
    <t>Sales Rs.Cr.</t>
  </si>
  <si>
    <t>NP 12M Rs.Cr.</t>
  </si>
  <si>
    <t>EBITDA M %</t>
  </si>
  <si>
    <t>Cash End Rs.Cr.</t>
  </si>
  <si>
    <t xml:space="preserve">Mar Cap Rs.Cr. </t>
  </si>
  <si>
    <t>Hind. Unilever</t>
  </si>
  <si>
    <t>ITC</t>
  </si>
  <si>
    <t>Nestle India</t>
  </si>
  <si>
    <t>Varun Beverages</t>
  </si>
  <si>
    <t>Britannia Inds.</t>
  </si>
  <si>
    <t>Godrej Consumer</t>
  </si>
  <si>
    <t>Tata Consumer</t>
  </si>
  <si>
    <t>Dabur India</t>
  </si>
  <si>
    <t>United Spirits</t>
  </si>
  <si>
    <t>Marico</t>
  </si>
  <si>
    <t>Market Capital</t>
  </si>
  <si>
    <t>EV</t>
  </si>
  <si>
    <t>EBITDA</t>
  </si>
  <si>
    <t>Mrket Data</t>
  </si>
  <si>
    <t>Financial</t>
  </si>
  <si>
    <t>Valuataion</t>
  </si>
  <si>
    <t>Company</t>
  </si>
  <si>
    <t>Share Price</t>
  </si>
  <si>
    <t>Shares Outstanding</t>
  </si>
  <si>
    <t>Equity
Value</t>
  </si>
  <si>
    <t>Net Debt</t>
  </si>
  <si>
    <t>Enterprise Value</t>
  </si>
  <si>
    <t>Revenue</t>
  </si>
  <si>
    <t>Net Income</t>
  </si>
  <si>
    <t>EV/Revenue</t>
  </si>
  <si>
    <t>EV/EBITDA</t>
  </si>
  <si>
    <t>P/E</t>
  </si>
  <si>
    <t>High</t>
  </si>
  <si>
    <t>75th Percentile</t>
  </si>
  <si>
    <t xml:space="preserve">Average </t>
  </si>
  <si>
    <t>Median</t>
  </si>
  <si>
    <t>25th Percentile</t>
  </si>
  <si>
    <t>Low</t>
  </si>
  <si>
    <t>Implied Enterprise Value</t>
  </si>
  <si>
    <t xml:space="preserve">Net Debt </t>
  </si>
  <si>
    <t>Implied Market Value</t>
  </si>
  <si>
    <t>Implied Value per Share</t>
  </si>
  <si>
    <t>Source: Screene.in</t>
  </si>
  <si>
    <t>Football Analysis</t>
  </si>
  <si>
    <t>Comps</t>
  </si>
  <si>
    <t>DCF Base</t>
  </si>
  <si>
    <t>DCF Bear</t>
  </si>
  <si>
    <t>DCF Bull</t>
  </si>
  <si>
    <t>52W H/L</t>
  </si>
  <si>
    <t>Open Low</t>
  </si>
  <si>
    <t>Open High</t>
  </si>
  <si>
    <t>HUL Comparable Valuation</t>
  </si>
  <si>
    <t>HUL Relative Pricing</t>
  </si>
  <si>
    <t>Source Screener.in</t>
  </si>
  <si>
    <t>Valuation Method</t>
  </si>
  <si>
    <t>Comparable Analysis (Comps)</t>
  </si>
  <si>
    <t>DCF Analysis (Bear, Base, Bull)</t>
  </si>
  <si>
    <t>52-Week High/Low</t>
  </si>
  <si>
    <t>What the Charts Shows</t>
  </si>
  <si>
    <t xml:space="preserve">Shows the widest valuation </t>
  </si>
  <si>
    <t>Analysis &amp; Interpretation</t>
  </si>
  <si>
    <t>This big gap means similar companies to HUL are valued very differently. The low end</t>
  </si>
  <si>
    <t>(₹668) comes from diversified players like ITC, while the high end (₹3,677) comes from</t>
  </si>
  <si>
    <t>currently feels about the sector.</t>
  </si>
  <si>
    <t>range: ₹668 to ₹3,677.</t>
  </si>
  <si>
    <t>Shows a tighter, more connected</t>
  </si>
  <si>
    <t>range: ₹697 to ₹1,433, with the</t>
  </si>
  <si>
    <t>Base Case’ around ₹867 – ₹1,071.</t>
  </si>
  <si>
    <t>This is the company’s intrinsic value, based on its future cash flows. The Base Case is</t>
  </si>
  <si>
    <t>Shows the stock’s actual trading</t>
  </si>
  <si>
    <t>range in the last year: 2,136 to</t>
  </si>
  <si>
    <r>
      <t>₹3,035</t>
    </r>
    <r>
      <rPr>
        <sz val="11"/>
        <color theme="1"/>
        <rFont val="Calibri"/>
        <family val="2"/>
      </rPr>
      <t>.</t>
    </r>
  </si>
  <si>
    <t>This acts as a reality check. It’s the range where real investors actually bought and sold</t>
  </si>
  <si>
    <t>the stock in the past year. It reflects market sentiment and the stock’s momentum.</t>
  </si>
  <si>
    <t>our most realistic estimate. It’s much lower than the Comps and 52 week range which</t>
  </si>
  <si>
    <t>may mean our DCF assumptions are a bit on the safe estimates.</t>
  </si>
  <si>
    <t>high growth players like Tata Consumer. Basically, this reflects how the market</t>
  </si>
  <si>
    <t>P/E (Price/Earnings)</t>
  </si>
  <si>
    <t>The median P/E ratio of peers (60.09x) is</t>
  </si>
  <si>
    <t xml:space="preserve">applied to HUL’s EPS. This gives an implied </t>
  </si>
  <si>
    <t>value of ₹2,769.</t>
  </si>
  <si>
    <t>The median EV/EBITDA ratio of peers (38.21x)</t>
  </si>
  <si>
    <t>is applied to HUL’s EBITDA. This gives an</t>
  </si>
  <si>
    <t>implied value of ₹2,624.</t>
  </si>
  <si>
    <t>The median EV/Revenue ratio of peers (7.88x)</t>
  </si>
  <si>
    <t>is applied to HUL’s Revenue. This gives an</t>
  </si>
  <si>
    <t>implied value of ₹2,169.</t>
  </si>
  <si>
    <t>HUL’s current share price (₹2,633) is lower than this implied value. This means,</t>
  </si>
  <si>
    <t>based on Net Profit, HUL looks a little undervalued (cheap) compared to its</t>
  </si>
  <si>
    <t>industry peers.</t>
  </si>
  <si>
    <t>This implied value is almost the same as HUL’s current share price (₹2,633). This</t>
  </si>
  <si>
    <t>is the strongest sign that the stock is fairly valued (priced just right) based on</t>
  </si>
  <si>
    <t>its operating profit.</t>
  </si>
  <si>
    <t>This implied value is quite a bit lower than HUL’s current share price (₹2,633).</t>
  </si>
  <si>
    <t>That means, based on Sales, HUL looks overvalued (expensive) compared to</t>
  </si>
  <si>
    <t>peers. This could be because HUL’s margins (profitability) are better than other companies.</t>
  </si>
  <si>
    <t>What the Table Shows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</si>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</sst>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;\(#,##0\)"/>
    <numFmt numFmtId="166" formatCode="0.00&quot;x&quot;"/>
    <numFmt numFmtId="167" formatCode="#,##0.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8"/>
      <color rgb="FF22222F"/>
      <name val="Arial"/>
      <family val="2"/>
    </font>
    <font>
      <i/>
      <sz val="11"/>
      <color theme="1"/>
      <name val="Calibri"/>
      <family val="2"/>
    </font>
    <font>
      <b/>
      <sz val="26"/>
      <color theme="1"/>
      <name val="Calibri"/>
      <family val="2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/>
      <top style="dashed">
        <color theme="4" tint="-0.24994659260841701"/>
      </top>
      <bottom style="dashed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0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/>
      </right>
      <top style="medium">
        <color theme="0" tint="-4.9989318521683403E-2"/>
      </top>
      <bottom/>
      <diagonal/>
    </border>
    <border>
      <left style="mediumDashed">
        <color theme="1" tint="0.499984740745262"/>
      </left>
      <right/>
      <top/>
      <bottom/>
      <diagonal/>
    </border>
    <border>
      <left/>
      <right style="mediumDashed">
        <color theme="1" tint="0.499984740745262"/>
      </right>
      <top/>
      <bottom/>
      <diagonal/>
    </border>
    <border>
      <left style="mediumDashed">
        <color theme="1" tint="0.499984740745262"/>
      </left>
      <right/>
      <top/>
      <bottom style="mediumDashed">
        <color theme="1" tint="0.499984740745262"/>
      </bottom>
      <diagonal/>
    </border>
    <border>
      <left/>
      <right/>
      <top/>
      <bottom style="mediumDashed">
        <color theme="1" tint="0.499984740745262"/>
      </bottom>
      <diagonal/>
    </border>
    <border>
      <left/>
      <right style="mediumDashed">
        <color theme="1" tint="0.499984740745262"/>
      </right>
      <top/>
      <bottom style="mediumDashed">
        <color theme="1" tint="0.499984740745262"/>
      </bottom>
      <diagonal/>
    </border>
    <border>
      <left/>
      <right/>
      <top style="dashDot">
        <color theme="9" tint="0.39994506668294322"/>
      </top>
      <bottom style="dashDot">
        <color theme="9" tint="0.3999450666829432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mediumDashed">
        <color theme="9" tint="0.59996337778862885"/>
      </top>
      <bottom style="mediumDashed">
        <color theme="9" tint="0.59996337778862885"/>
      </bottom>
      <diagonal/>
    </border>
    <border>
      <left/>
      <right style="mediumDashed">
        <color theme="9" tint="0.59996337778862885"/>
      </right>
      <top style="mediumDashed">
        <color theme="9" tint="0.59996337778862885"/>
      </top>
      <bottom style="mediumDashed">
        <color theme="9" tint="0.59996337778862885"/>
      </bottom>
      <diagonal/>
    </border>
    <border>
      <left/>
      <right style="mediumDashed">
        <color theme="9" tint="0.59996337778862885"/>
      </right>
      <top/>
      <bottom/>
      <diagonal/>
    </border>
    <border>
      <left style="mediumDashDot">
        <color theme="9" tint="0.59996337778862885"/>
      </left>
      <right/>
      <top style="mediumDashed">
        <color theme="9" tint="0.59996337778862885"/>
      </top>
      <bottom/>
      <diagonal/>
    </border>
    <border>
      <left/>
      <right/>
      <top style="mediumDashed">
        <color theme="9" tint="0.59996337778862885"/>
      </top>
      <bottom/>
      <diagonal/>
    </border>
    <border>
      <left/>
      <right style="mediumDashed">
        <color theme="9" tint="0.59996337778862885"/>
      </right>
      <top style="mediumDashed">
        <color theme="9" tint="0.59996337778862885"/>
      </top>
      <bottom/>
      <diagonal/>
    </border>
    <border>
      <left style="mediumDashDot">
        <color theme="9" tint="0.59996337778862885"/>
      </left>
      <right/>
      <top/>
      <bottom/>
      <diagonal/>
    </border>
    <border>
      <left style="mediumDashDot">
        <color theme="9" tint="0.59996337778862885"/>
      </left>
      <right/>
      <top style="mediumDashed">
        <color theme="9" tint="0.59996337778862885"/>
      </top>
      <bottom style="mediumDashed">
        <color theme="9" tint="0.59996337778862885"/>
      </bottom>
      <diagonal/>
    </border>
    <border>
      <left style="mediumDashDot">
        <color theme="9" tint="0.59996337778862885"/>
      </left>
      <right/>
      <top/>
      <bottom style="mediumDashed">
        <color theme="9" tint="0.59996337778862885"/>
      </bottom>
      <diagonal/>
    </border>
    <border>
      <left/>
      <right/>
      <top/>
      <bottom style="mediumDashed">
        <color theme="9" tint="0.59996337778862885"/>
      </bottom>
      <diagonal/>
    </border>
    <border>
      <left/>
      <right style="mediumDashed">
        <color theme="9" tint="0.59996337778862885"/>
      </right>
      <top/>
      <bottom style="mediumDashed">
        <color theme="9" tint="0.59996337778862885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/>
      <diagonal/>
    </border>
    <border>
      <left/>
      <right/>
      <top style="medium">
        <color theme="9" tint="0.59996337778862885"/>
      </top>
      <bottom/>
      <diagonal/>
    </border>
    <border>
      <left/>
      <right style="medium">
        <color theme="9" tint="0.59996337778862885"/>
      </right>
      <top style="medium">
        <color theme="9" tint="0.59996337778862885"/>
      </top>
      <bottom/>
      <diagonal/>
    </border>
    <border>
      <left style="medium">
        <color theme="9" tint="0.59996337778862885"/>
      </left>
      <right/>
      <top/>
      <bottom style="mediumDashed">
        <color theme="9" tint="0.59996337778862885"/>
      </bottom>
      <diagonal/>
    </border>
    <border>
      <left/>
      <right style="medium">
        <color theme="9" tint="0.59996337778862885"/>
      </right>
      <top/>
      <bottom style="mediumDashed">
        <color theme="9" tint="0.59996337778862885"/>
      </bottom>
      <diagonal/>
    </border>
    <border>
      <left style="mediumDashed">
        <color theme="9" tint="0.59996337778862885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164" fontId="0" fillId="0" borderId="14" xfId="0" applyNumberFormat="1" applyBorder="1" applyAlignment="1">
      <alignment horizontal="center"/>
    </xf>
    <xf numFmtId="0" fontId="0" fillId="8" borderId="14" xfId="0" applyFill="1" applyBorder="1" applyAlignment="1">
      <alignment horizontal="center"/>
    </xf>
    <xf numFmtId="9" fontId="0" fillId="0" borderId="14" xfId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9" borderId="26" xfId="0" applyFont="1" applyFill="1" applyBorder="1" applyProtection="1"/>
    <xf numFmtId="0" fontId="3" fillId="9" borderId="27" xfId="0" applyFont="1" applyFill="1" applyBorder="1" applyProtection="1"/>
    <xf numFmtId="0" fontId="0" fillId="9" borderId="27" xfId="0" applyFill="1" applyBorder="1" applyProtection="1"/>
    <xf numFmtId="0" fontId="3" fillId="9" borderId="27" xfId="0" applyFont="1" applyFill="1" applyBorder="1" applyAlignment="1" applyProtection="1">
      <alignment horizontal="center"/>
    </xf>
    <xf numFmtId="0" fontId="0" fillId="9" borderId="28" xfId="0" applyFill="1" applyBorder="1" applyProtection="1"/>
    <xf numFmtId="0" fontId="0" fillId="0" borderId="0" xfId="0" applyProtection="1"/>
    <xf numFmtId="0" fontId="0" fillId="0" borderId="29" xfId="0" applyBorder="1" applyProtection="1"/>
    <xf numFmtId="0" fontId="0" fillId="0" borderId="24" xfId="0" applyBorder="1" applyProtection="1"/>
    <xf numFmtId="0" fontId="0" fillId="0" borderId="24" xfId="0" applyBorder="1" applyAlignment="1" applyProtection="1">
      <alignment horizontal="center"/>
    </xf>
    <xf numFmtId="0" fontId="0" fillId="0" borderId="30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19" xfId="0" applyFont="1" applyBorder="1" applyProtection="1"/>
    <xf numFmtId="0" fontId="0" fillId="0" borderId="19" xfId="0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0" fillId="0" borderId="0" xfId="0" applyBorder="1" applyProtection="1"/>
    <xf numFmtId="0" fontId="0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0" fillId="0" borderId="17" xfId="0" applyBorder="1" applyProtection="1"/>
    <xf numFmtId="0" fontId="0" fillId="0" borderId="22" xfId="0" applyBorder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"/>
    </xf>
    <xf numFmtId="0" fontId="0" fillId="0" borderId="16" xfId="0" applyBorder="1" applyProtection="1"/>
    <xf numFmtId="0" fontId="0" fillId="0" borderId="21" xfId="0" applyFont="1" applyBorder="1" applyAlignment="1" applyProtection="1">
      <alignment vertical="center"/>
    </xf>
    <xf numFmtId="0" fontId="0" fillId="0" borderId="21" xfId="0" applyFont="1" applyBorder="1" applyAlignment="1" applyProtection="1"/>
    <xf numFmtId="0" fontId="0" fillId="0" borderId="0" xfId="0" applyBorder="1" applyAlignment="1" applyProtection="1">
      <alignment vertical="center"/>
    </xf>
    <xf numFmtId="0" fontId="0" fillId="0" borderId="21" xfId="0" applyBorder="1" applyAlignment="1" applyProtection="1"/>
    <xf numFmtId="0" fontId="0" fillId="0" borderId="23" xfId="0" applyBorder="1" applyProtection="1"/>
    <xf numFmtId="0" fontId="0" fillId="0" borderId="24" xfId="0" applyFont="1" applyBorder="1" applyProtection="1"/>
    <xf numFmtId="0" fontId="0" fillId="0" borderId="25" xfId="0" applyBorder="1" applyProtection="1"/>
    <xf numFmtId="0" fontId="3" fillId="9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4" xfId="0" applyFont="1" applyBorder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9" borderId="0" xfId="0" applyFill="1" applyBorder="1" applyProtection="1"/>
    <xf numFmtId="0" fontId="6" fillId="7" borderId="1" xfId="0" applyFont="1" applyFill="1" applyBorder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 wrapText="1"/>
      <protection locked="0"/>
    </xf>
    <xf numFmtId="0" fontId="2" fillId="6" borderId="6" xfId="0" applyFont="1" applyFill="1" applyBorder="1" applyAlignment="1" applyProtection="1">
      <alignment horizontal="center" wrapText="1"/>
      <protection locked="0"/>
    </xf>
    <xf numFmtId="0" fontId="2" fillId="6" borderId="6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right"/>
      <protection locked="0"/>
    </xf>
    <xf numFmtId="0" fontId="2" fillId="6" borderId="5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165" fontId="0" fillId="2" borderId="8" xfId="0" applyNumberFormat="1" applyFill="1" applyBorder="1" applyAlignment="1" applyProtection="1">
      <alignment horizont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165" fontId="0" fillId="0" borderId="8" xfId="0" applyNumberForma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11" xfId="0" applyNumberFormat="1" applyBorder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0" fontId="0" fillId="8" borderId="13" xfId="0" applyFill="1" applyBorder="1" applyProtection="1">
      <protection locked="0"/>
    </xf>
    <xf numFmtId="0" fontId="3" fillId="8" borderId="13" xfId="0" applyFont="1" applyFill="1" applyBorder="1" applyProtection="1"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167" fontId="3" fillId="3" borderId="0" xfId="0" applyNumberFormat="1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1" xfId="0" applyBorder="1" applyProtection="1">
      <protection locked="0"/>
    </xf>
    <xf numFmtId="166" fontId="0" fillId="8" borderId="13" xfId="0" applyNumberFormat="1" applyFill="1" applyBorder="1" applyAlignment="1" applyProtection="1">
      <alignment horizontal="center"/>
    </xf>
    <xf numFmtId="166" fontId="3" fillId="8" borderId="13" xfId="0" applyNumberFormat="1" applyFont="1" applyFill="1" applyBorder="1" applyAlignment="1" applyProtection="1">
      <alignment horizontal="center"/>
    </xf>
    <xf numFmtId="3" fontId="0" fillId="0" borderId="3" xfId="0" applyNumberFormat="1" applyBorder="1" applyAlignment="1" applyProtection="1">
      <alignment horizontal="center"/>
    </xf>
    <xf numFmtId="3" fontId="0" fillId="4" borderId="3" xfId="0" applyNumberFormat="1" applyFill="1" applyBorder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167" fontId="3" fillId="5" borderId="4" xfId="0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165" fontId="0" fillId="2" borderId="0" xfId="0" applyNumberFormat="1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165" fontId="0" fillId="0" borderId="11" xfId="0" applyNumberFormat="1" applyBorder="1" applyAlignment="1" applyProtection="1">
      <alignment horizontal="center"/>
    </xf>
    <xf numFmtId="165" fontId="0" fillId="2" borderId="9" xfId="0" applyNumberFormat="1" applyFill="1" applyBorder="1" applyAlignment="1" applyProtection="1">
      <alignment horizontal="center"/>
    </xf>
    <xf numFmtId="165" fontId="0" fillId="0" borderId="9" xfId="0" applyNumberFormat="1" applyBorder="1" applyAlignment="1" applyProtection="1">
      <alignment horizontal="center"/>
    </xf>
    <xf numFmtId="165" fontId="0" fillId="0" borderId="12" xfId="0" applyNumberFormat="1" applyBorder="1" applyAlignment="1" applyProtection="1">
      <alignment horizontal="center"/>
    </xf>
    <xf numFmtId="166" fontId="0" fillId="2" borderId="8" xfId="1" applyNumberFormat="1" applyFont="1" applyFill="1" applyBorder="1" applyAlignment="1" applyProtection="1">
      <alignment horizontal="center"/>
    </xf>
    <xf numFmtId="166" fontId="0" fillId="3" borderId="8" xfId="1" applyNumberFormat="1" applyFont="1" applyFill="1" applyBorder="1" applyAlignment="1" applyProtection="1">
      <alignment horizontal="center"/>
    </xf>
    <xf numFmtId="166" fontId="0" fillId="3" borderId="10" xfId="1" applyNumberFormat="1" applyFont="1" applyFill="1" applyBorder="1" applyAlignment="1" applyProtection="1">
      <alignment horizontal="center"/>
    </xf>
    <xf numFmtId="166" fontId="0" fillId="2" borderId="0" xfId="1" applyNumberFormat="1" applyFont="1" applyFill="1" applyBorder="1" applyAlignment="1" applyProtection="1">
      <alignment horizontal="center"/>
    </xf>
    <xf numFmtId="166" fontId="0" fillId="2" borderId="9" xfId="0" applyNumberFormat="1" applyFill="1" applyBorder="1" applyAlignment="1" applyProtection="1">
      <alignment horizontal="center"/>
    </xf>
    <xf numFmtId="166" fontId="0" fillId="3" borderId="0" xfId="1" applyNumberFormat="1" applyFont="1" applyFill="1" applyBorder="1" applyAlignment="1" applyProtection="1">
      <alignment horizontal="center"/>
    </xf>
    <xf numFmtId="166" fontId="0" fillId="3" borderId="9" xfId="0" applyNumberFormat="1" applyFill="1" applyBorder="1" applyAlignment="1" applyProtection="1">
      <alignment horizontal="center"/>
    </xf>
    <xf numFmtId="166" fontId="0" fillId="3" borderId="11" xfId="1" applyNumberFormat="1" applyFont="1" applyFill="1" applyBorder="1" applyAlignment="1" applyProtection="1">
      <alignment horizontal="center"/>
    </xf>
    <xf numFmtId="166" fontId="0" fillId="3" borderId="12" xfId="0" applyNumberFormat="1" applyFill="1" applyBorder="1" applyAlignment="1" applyProtection="1">
      <alignment horizontal="center"/>
    </xf>
    <xf numFmtId="0" fontId="0" fillId="0" borderId="0" xfId="0" applyFont="1" applyProtection="1"/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EDC45A0-34A1-4517-A415-2AE6872A77C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="1">
                <a:solidFill>
                  <a:schemeClr val="accent6">
                    <a:lumMod val="75000"/>
                  </a:schemeClr>
                </a:solidFill>
              </a:rPr>
              <a:t>Football Field Analysis - Valuation</a:t>
            </a:r>
            <a:r>
              <a:rPr lang="en-IN" sz="1200" b="1" baseline="0">
                <a:solidFill>
                  <a:schemeClr val="accent6">
                    <a:lumMod val="75000"/>
                  </a:schemeClr>
                </a:solidFill>
              </a:rPr>
              <a:t> Summery (Rs)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'Footbal Analysis'!$B$4:$B$8</c:f>
              <c:strCache>
                <c:ptCount val="5"/>
                <c:pt idx="0">
                  <c:v>Comps</c:v>
                </c:pt>
                <c:pt idx="1">
                  <c:v>DCF Bull</c:v>
                </c:pt>
                <c:pt idx="2">
                  <c:v>DCF Base</c:v>
                </c:pt>
                <c:pt idx="3">
                  <c:v>DCF Bear</c:v>
                </c:pt>
                <c:pt idx="4">
                  <c:v>52W H/L</c:v>
                </c:pt>
              </c:strCache>
            </c:strRef>
          </c:cat>
          <c:val>
            <c:numRef>
              <c:f>'Footbal Analysis'!$C$4:$C$8</c:f>
              <c:numCache>
                <c:formatCode>General</c:formatCode>
                <c:ptCount val="5"/>
                <c:pt idx="0">
                  <c:v>668</c:v>
                </c:pt>
                <c:pt idx="1">
                  <c:v>1056</c:v>
                </c:pt>
                <c:pt idx="2">
                  <c:v>867</c:v>
                </c:pt>
                <c:pt idx="3">
                  <c:v>697</c:v>
                </c:pt>
                <c:pt idx="4">
                  <c:v>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0-485F-BAC1-8EE821B1D4CC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numFmt formatCode="[$₹-4009]\ 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'Footbal Analysis'!$B$4:$B$8</c:f>
              <c:strCache>
                <c:ptCount val="5"/>
                <c:pt idx="0">
                  <c:v>Comps</c:v>
                </c:pt>
                <c:pt idx="1">
                  <c:v>DCF Bull</c:v>
                </c:pt>
                <c:pt idx="2">
                  <c:v>DCF Base</c:v>
                </c:pt>
                <c:pt idx="3">
                  <c:v>DCF Bear</c:v>
                </c:pt>
                <c:pt idx="4">
                  <c:v>52W H/L</c:v>
                </c:pt>
              </c:strCache>
            </c:strRef>
          </c:cat>
          <c:val>
            <c:numRef>
              <c:f>'Footbal Analysis'!$D$4:$D$8</c:f>
              <c:numCache>
                <c:formatCode>General</c:formatCode>
                <c:ptCount val="5"/>
                <c:pt idx="0">
                  <c:v>668</c:v>
                </c:pt>
                <c:pt idx="1">
                  <c:v>1056</c:v>
                </c:pt>
                <c:pt idx="2">
                  <c:v>867</c:v>
                </c:pt>
                <c:pt idx="3">
                  <c:v>697</c:v>
                </c:pt>
                <c:pt idx="4">
                  <c:v>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0-485F-BAC1-8EE821B1D4CC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'Footbal Analysis'!$B$4:$B$8</c:f>
              <c:strCache>
                <c:ptCount val="5"/>
                <c:pt idx="0">
                  <c:v>Comps</c:v>
                </c:pt>
                <c:pt idx="1">
                  <c:v>DCF Bull</c:v>
                </c:pt>
                <c:pt idx="2">
                  <c:v>DCF Base</c:v>
                </c:pt>
                <c:pt idx="3">
                  <c:v>DCF Bear</c:v>
                </c:pt>
                <c:pt idx="4">
                  <c:v>52W H/L</c:v>
                </c:pt>
              </c:strCache>
            </c:strRef>
          </c:cat>
          <c:val>
            <c:numRef>
              <c:f>'Footbal Analysis'!$E$4:$E$8</c:f>
              <c:numCache>
                <c:formatCode>General</c:formatCode>
                <c:ptCount val="5"/>
                <c:pt idx="0">
                  <c:v>3677</c:v>
                </c:pt>
                <c:pt idx="1">
                  <c:v>1433</c:v>
                </c:pt>
                <c:pt idx="2">
                  <c:v>1071</c:v>
                </c:pt>
                <c:pt idx="3">
                  <c:v>802</c:v>
                </c:pt>
                <c:pt idx="4">
                  <c:v>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0-485F-BAC1-8EE821B1D4CC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numFmt formatCode="[$₹-4009]\ 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'Footbal Analysis'!$B$4:$B$8</c:f>
              <c:strCache>
                <c:ptCount val="5"/>
                <c:pt idx="0">
                  <c:v>Comps</c:v>
                </c:pt>
                <c:pt idx="1">
                  <c:v>DCF Bull</c:v>
                </c:pt>
                <c:pt idx="2">
                  <c:v>DCF Base</c:v>
                </c:pt>
                <c:pt idx="3">
                  <c:v>DCF Bear</c:v>
                </c:pt>
                <c:pt idx="4">
                  <c:v>52W H/L</c:v>
                </c:pt>
              </c:strCache>
            </c:strRef>
          </c:cat>
          <c:val>
            <c:numRef>
              <c:f>'Footbal Analysis'!$F$4:$F$8</c:f>
              <c:numCache>
                <c:formatCode>General</c:formatCode>
                <c:ptCount val="5"/>
                <c:pt idx="0">
                  <c:v>3677</c:v>
                </c:pt>
                <c:pt idx="1">
                  <c:v>1433</c:v>
                </c:pt>
                <c:pt idx="2">
                  <c:v>1071</c:v>
                </c:pt>
                <c:pt idx="3">
                  <c:v>802</c:v>
                </c:pt>
                <c:pt idx="4">
                  <c:v>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0-485F-BAC1-8EE821B1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48005647"/>
        <c:axId val="148004687"/>
      </c:stockChart>
      <c:catAx>
        <c:axId val="14800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04687"/>
        <c:crosses val="autoZero"/>
        <c:auto val="1"/>
        <c:lblAlgn val="ctr"/>
        <c:lblOffset val="100"/>
        <c:noMultiLvlLbl val="0"/>
      </c:catAx>
      <c:valAx>
        <c:axId val="148004687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0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6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81064</xdr:colOff>
      <xdr:row>1</xdr:row>
      <xdr:rowOff>9656</xdr:rowOff>
    </xdr:from>
    <xdr:to>
      <xdr:col>2</xdr:col>
      <xdr:colOff>559341</xdr:colOff>
      <xdr:row>1</xdr:row>
      <xdr:rowOff>425669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990BAF-051D-C3FF-B1B2-2FCEA39F11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38" b="31064"/>
        <a:stretch>
          <a:fillRect/>
        </a:stretch>
      </xdr:blipFill>
      <xdr:spPr>
        <a:xfrm>
          <a:off x="243192" y="196103"/>
          <a:ext cx="1086255" cy="416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475206</xdr:colOff>
      <xdr:row>0</xdr:row>
      <xdr:rowOff>136856</xdr:rowOff>
    </xdr:from>
    <xdr:to>
      <xdr:col>14</xdr:col>
      <xdr:colOff>444253</xdr:colOff>
      <xdr:row>15</xdr:row>
      <xdr:rowOff>136856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6DB72F-6AE1-4FB7-2465-164758DC0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781F-264F-4496-960F-9B88B88CF271}">
  <sheetPr>
    <tabColor rgb="FFC00000"/>
  </sheetPr>
  <dimension ref="B2:R20"/>
  <sheetViews>
    <sheetView showGridLines="0" zoomScale="130" workbookViewId="0">
      <selection activeCell="L17" sqref="L17"/>
    </sheetView>
  </sheetViews>
  <sheetFormatPr defaultRowHeight="14.4" x14ac:dyDescent="0.3"/>
  <cols>
    <col min="1" max="1" width="2.33203125" customWidth="1"/>
    <col min="2" max="2" width="9" customWidth="1"/>
    <col min="3" max="3" width="16.21875" bestFit="1" customWidth="1"/>
    <col min="4" max="4" width="7.6640625" bestFit="1" customWidth="1"/>
    <col min="5" max="5" width="15.6640625" bestFit="1" customWidth="1"/>
    <col min="6" max="6" width="15.6640625" customWidth="1"/>
    <col min="7" max="7" width="10.109375" bestFit="1" customWidth="1"/>
    <col min="8" max="9" width="10.109375" customWidth="1"/>
    <col min="10" max="10" width="9" customWidth="1"/>
    <col min="11" max="11" width="10.33203125" bestFit="1" customWidth="1"/>
    <col min="12" max="12" width="12.6640625" bestFit="1" customWidth="1"/>
    <col min="13" max="13" width="11" bestFit="1" customWidth="1"/>
    <col min="14" max="14" width="11" customWidth="1"/>
    <col min="15" max="16" width="13.6640625" bestFit="1" customWidth="1"/>
  </cols>
  <sheetData>
    <row r="2" spans="2:18" x14ac:dyDescent="0.3">
      <c r="B2" s="6" t="s">
        <v>59</v>
      </c>
      <c r="C2" s="1"/>
      <c r="D2" s="2"/>
      <c r="E2" s="2"/>
      <c r="F2" s="2"/>
      <c r="G2" s="2"/>
      <c r="H2" s="2"/>
      <c r="I2" s="2"/>
    </row>
    <row r="3" spans="2:18" x14ac:dyDescent="0.3">
      <c r="B3" s="9" t="s">
        <v>0</v>
      </c>
      <c r="C3" s="9" t="s">
        <v>1</v>
      </c>
      <c r="D3" s="7" t="s">
        <v>2</v>
      </c>
      <c r="E3" s="7" t="s">
        <v>3</v>
      </c>
      <c r="F3" s="7" t="s">
        <v>21</v>
      </c>
      <c r="G3" s="7" t="s">
        <v>4</v>
      </c>
      <c r="H3" s="7" t="s">
        <v>31</v>
      </c>
      <c r="I3" s="7" t="s">
        <v>22</v>
      </c>
      <c r="J3" s="10" t="s">
        <v>5</v>
      </c>
      <c r="K3" s="7" t="s">
        <v>6</v>
      </c>
      <c r="L3" s="7" t="s">
        <v>7</v>
      </c>
      <c r="M3" s="7" t="s">
        <v>8</v>
      </c>
      <c r="N3" s="7" t="s">
        <v>23</v>
      </c>
      <c r="O3" s="7" t="s">
        <v>9</v>
      </c>
      <c r="P3" s="10" t="s">
        <v>10</v>
      </c>
    </row>
    <row r="4" spans="2:18" x14ac:dyDescent="0.3">
      <c r="B4" s="11">
        <v>1</v>
      </c>
      <c r="C4" s="11" t="s">
        <v>11</v>
      </c>
      <c r="D4" s="8">
        <v>2633.4</v>
      </c>
      <c r="E4" s="8">
        <v>234.96</v>
      </c>
      <c r="F4" s="12">
        <f>E4*D4</f>
        <v>618743.66399999999</v>
      </c>
      <c r="G4" s="8">
        <v>1648</v>
      </c>
      <c r="H4" s="8">
        <f>G4-O4</f>
        <v>-5906</v>
      </c>
      <c r="I4" s="12">
        <f t="shared" ref="I4:I13" si="0">F4+G4-O4</f>
        <v>612837.66399999999</v>
      </c>
      <c r="J4" s="13">
        <v>612835.36</v>
      </c>
      <c r="K4" s="8">
        <v>63928</v>
      </c>
      <c r="L4" s="8">
        <v>10827</v>
      </c>
      <c r="M4" s="14">
        <v>0.25</v>
      </c>
      <c r="N4" s="15">
        <f>K4*M4</f>
        <v>15982</v>
      </c>
      <c r="O4" s="8">
        <v>7554</v>
      </c>
      <c r="P4" s="13">
        <v>618741.36</v>
      </c>
    </row>
    <row r="5" spans="2:18" x14ac:dyDescent="0.3">
      <c r="B5" s="11">
        <v>2</v>
      </c>
      <c r="C5" s="11" t="s">
        <v>12</v>
      </c>
      <c r="D5" s="8">
        <v>407.35</v>
      </c>
      <c r="E5" s="8">
        <v>1252.67</v>
      </c>
      <c r="F5" s="12">
        <f>E5*D5</f>
        <v>510275.12450000003</v>
      </c>
      <c r="G5" s="8">
        <v>284.54000000000002</v>
      </c>
      <c r="H5" s="8">
        <f t="shared" ref="H5:H13" si="1">G5-O5</f>
        <v>-3727.82</v>
      </c>
      <c r="I5" s="12">
        <f t="shared" si="0"/>
        <v>506547.30450000003</v>
      </c>
      <c r="J5" s="13">
        <v>506545.79</v>
      </c>
      <c r="K5" s="8">
        <v>79040.320000000007</v>
      </c>
      <c r="L5" s="8">
        <v>35218.9</v>
      </c>
      <c r="M5" s="14">
        <v>0.35</v>
      </c>
      <c r="N5" s="15">
        <f>K5*M5</f>
        <v>27664.112000000001</v>
      </c>
      <c r="O5" s="8">
        <v>4012.36</v>
      </c>
      <c r="P5" s="13">
        <v>510273.61</v>
      </c>
    </row>
    <row r="6" spans="2:18" x14ac:dyDescent="0.3">
      <c r="B6" s="11">
        <v>3</v>
      </c>
      <c r="C6" s="11" t="s">
        <v>13</v>
      </c>
      <c r="D6" s="8">
        <v>1208.5</v>
      </c>
      <c r="E6" s="8">
        <v>192.83</v>
      </c>
      <c r="F6" s="12">
        <f>E6*D6</f>
        <v>233035.05500000002</v>
      </c>
      <c r="G6" s="8">
        <v>1166.8499999999999</v>
      </c>
      <c r="H6" s="8">
        <f t="shared" si="1"/>
        <v>1071.1999999999998</v>
      </c>
      <c r="I6" s="12">
        <f t="shared" si="0"/>
        <v>234106.25500000003</v>
      </c>
      <c r="J6" s="13">
        <v>234107.99</v>
      </c>
      <c r="K6" s="8">
        <v>20483.77</v>
      </c>
      <c r="L6" s="8">
        <v>3227.13</v>
      </c>
      <c r="M6" s="14">
        <v>0.26</v>
      </c>
      <c r="N6" s="15">
        <f>K6*M6</f>
        <v>5325.7802000000001</v>
      </c>
      <c r="O6" s="8">
        <v>95.65</v>
      </c>
      <c r="P6" s="13">
        <v>233036.79</v>
      </c>
    </row>
    <row r="7" spans="2:18" x14ac:dyDescent="0.3">
      <c r="B7" s="11">
        <v>4</v>
      </c>
      <c r="C7" s="11" t="s">
        <v>14</v>
      </c>
      <c r="D7" s="8">
        <v>469.65</v>
      </c>
      <c r="E7" s="8">
        <v>338.2</v>
      </c>
      <c r="F7" s="12">
        <f>E7*D7</f>
        <v>158835.62999999998</v>
      </c>
      <c r="G7" s="8">
        <v>2138.25</v>
      </c>
      <c r="H7" s="8">
        <f t="shared" si="1"/>
        <v>-311.80000000000018</v>
      </c>
      <c r="I7" s="12">
        <f t="shared" si="0"/>
        <v>158523.82999999999</v>
      </c>
      <c r="J7" s="13">
        <v>158823.09</v>
      </c>
      <c r="K7" s="8">
        <v>21077.78</v>
      </c>
      <c r="L7" s="8">
        <v>2881.31</v>
      </c>
      <c r="M7" s="14">
        <v>0.28999999999999998</v>
      </c>
      <c r="N7" s="15">
        <f>K7*M7</f>
        <v>6112.5561999999991</v>
      </c>
      <c r="O7" s="8">
        <v>2450.0500000000002</v>
      </c>
      <c r="P7" s="13">
        <v>158833.81</v>
      </c>
      <c r="R7" s="5"/>
    </row>
    <row r="8" spans="2:18" x14ac:dyDescent="0.3">
      <c r="B8" s="11">
        <v>5</v>
      </c>
      <c r="C8" s="11" t="s">
        <v>15</v>
      </c>
      <c r="D8" s="8">
        <v>6076</v>
      </c>
      <c r="E8" s="8">
        <v>24.09</v>
      </c>
      <c r="F8" s="12">
        <f>E8*D8</f>
        <v>146370.84</v>
      </c>
      <c r="G8" s="8">
        <v>1246.51</v>
      </c>
      <c r="H8" s="8">
        <f t="shared" si="1"/>
        <v>934.03</v>
      </c>
      <c r="I8" s="12">
        <f t="shared" si="0"/>
        <v>147304.87</v>
      </c>
      <c r="J8" s="13">
        <v>147285.60999999999</v>
      </c>
      <c r="K8" s="8">
        <v>18314.59</v>
      </c>
      <c r="L8" s="8">
        <v>2193.11</v>
      </c>
      <c r="M8" s="14">
        <v>0.19</v>
      </c>
      <c r="N8" s="15">
        <f>K8*M8</f>
        <v>3479.7721000000001</v>
      </c>
      <c r="O8" s="8">
        <v>312.48</v>
      </c>
      <c r="P8" s="13">
        <v>146351.57999999999</v>
      </c>
      <c r="R8" s="5"/>
    </row>
    <row r="9" spans="2:18" x14ac:dyDescent="0.3">
      <c r="B9" s="11">
        <v>6</v>
      </c>
      <c r="C9" s="11" t="s">
        <v>16</v>
      </c>
      <c r="D9" s="8">
        <v>1231.5</v>
      </c>
      <c r="E9" s="8">
        <v>102.31</v>
      </c>
      <c r="F9" s="12">
        <f>E9*D9</f>
        <v>125994.765</v>
      </c>
      <c r="G9" s="8">
        <v>4009.19</v>
      </c>
      <c r="H9" s="8">
        <f t="shared" si="1"/>
        <v>3526.13</v>
      </c>
      <c r="I9" s="12">
        <f t="shared" si="0"/>
        <v>129520.895</v>
      </c>
      <c r="J9" s="13">
        <v>129517.73</v>
      </c>
      <c r="K9" s="8">
        <v>14694.57</v>
      </c>
      <c r="L9" s="8">
        <v>1853.97</v>
      </c>
      <c r="M9" s="14">
        <v>0.22</v>
      </c>
      <c r="N9" s="15">
        <f>K9*M9</f>
        <v>3232.8053999999997</v>
      </c>
      <c r="O9" s="8">
        <v>483.06</v>
      </c>
      <c r="P9" s="13">
        <v>125991.6</v>
      </c>
      <c r="R9" s="4"/>
    </row>
    <row r="10" spans="2:18" x14ac:dyDescent="0.3">
      <c r="B10" s="11">
        <v>7</v>
      </c>
      <c r="C10" s="11" t="s">
        <v>17</v>
      </c>
      <c r="D10" s="8">
        <v>1072.4000000000001</v>
      </c>
      <c r="E10" s="8">
        <v>98.95</v>
      </c>
      <c r="F10" s="12">
        <f>E10*D10</f>
        <v>106113.98000000001</v>
      </c>
      <c r="G10" s="8">
        <v>2392.6799999999998</v>
      </c>
      <c r="H10" s="8">
        <f t="shared" si="1"/>
        <v>-425.18000000000029</v>
      </c>
      <c r="I10" s="12">
        <f t="shared" si="0"/>
        <v>105688.8</v>
      </c>
      <c r="J10" s="13">
        <v>105692.43</v>
      </c>
      <c r="K10" s="8">
        <v>18045.14</v>
      </c>
      <c r="L10" s="8">
        <v>1329.6</v>
      </c>
      <c r="M10" s="14">
        <v>0.17</v>
      </c>
      <c r="N10" s="15">
        <f>K10*M10</f>
        <v>3067.6738</v>
      </c>
      <c r="O10" s="8">
        <v>2817.86</v>
      </c>
      <c r="P10" s="13">
        <v>106117.61</v>
      </c>
    </row>
    <row r="11" spans="2:18" x14ac:dyDescent="0.3">
      <c r="B11" s="11">
        <v>8</v>
      </c>
      <c r="C11" s="11" t="s">
        <v>18</v>
      </c>
      <c r="D11" s="8">
        <v>546.70000000000005</v>
      </c>
      <c r="E11" s="8">
        <v>177.37</v>
      </c>
      <c r="F11" s="12">
        <f>E11*D11</f>
        <v>96968.179000000004</v>
      </c>
      <c r="G11" s="8">
        <v>950.37</v>
      </c>
      <c r="H11" s="8">
        <f t="shared" si="1"/>
        <v>372.36</v>
      </c>
      <c r="I11" s="12">
        <f t="shared" si="0"/>
        <v>97340.539000000004</v>
      </c>
      <c r="J11" s="13">
        <v>97340</v>
      </c>
      <c r="K11" s="8">
        <v>12618.56</v>
      </c>
      <c r="L11" s="8">
        <v>1754.36</v>
      </c>
      <c r="M11" s="14">
        <v>0.22</v>
      </c>
      <c r="N11" s="15">
        <f>K11*M11</f>
        <v>2776.0832</v>
      </c>
      <c r="O11" s="8">
        <v>578.01</v>
      </c>
      <c r="P11" s="13">
        <v>96967.64</v>
      </c>
    </row>
    <row r="12" spans="2:18" x14ac:dyDescent="0.3">
      <c r="B12" s="11">
        <v>9</v>
      </c>
      <c r="C12" s="11" t="s">
        <v>19</v>
      </c>
      <c r="D12" s="8">
        <v>1312.1</v>
      </c>
      <c r="E12" s="8">
        <v>72.739999999999995</v>
      </c>
      <c r="F12" s="12">
        <f>E12*D12</f>
        <v>95442.15399999998</v>
      </c>
      <c r="G12" s="8">
        <v>480</v>
      </c>
      <c r="H12" s="8">
        <f t="shared" si="1"/>
        <v>-1550</v>
      </c>
      <c r="I12" s="12">
        <f t="shared" si="0"/>
        <v>93892.15399999998</v>
      </c>
      <c r="J12" s="13">
        <v>93885.71</v>
      </c>
      <c r="K12" s="8">
        <v>12329</v>
      </c>
      <c r="L12" s="8">
        <v>1514</v>
      </c>
      <c r="M12" s="14">
        <v>0.2</v>
      </c>
      <c r="N12" s="15">
        <f>K12*M12</f>
        <v>2465.8000000000002</v>
      </c>
      <c r="O12" s="8">
        <v>2030</v>
      </c>
      <c r="P12" s="13">
        <v>95435.71</v>
      </c>
    </row>
    <row r="13" spans="2:18" x14ac:dyDescent="0.3">
      <c r="B13" s="11">
        <v>10</v>
      </c>
      <c r="C13" s="11" t="s">
        <v>20</v>
      </c>
      <c r="D13" s="8">
        <v>731.7</v>
      </c>
      <c r="E13" s="8">
        <v>129.79</v>
      </c>
      <c r="F13" s="12">
        <f>E13*D13</f>
        <v>94967.342999999993</v>
      </c>
      <c r="G13" s="8">
        <v>554</v>
      </c>
      <c r="H13" s="8">
        <f t="shared" si="1"/>
        <v>-223</v>
      </c>
      <c r="I13" s="12">
        <f t="shared" si="0"/>
        <v>94744.342999999993</v>
      </c>
      <c r="J13" s="13">
        <v>94744.639999999999</v>
      </c>
      <c r="K13" s="8">
        <v>11447</v>
      </c>
      <c r="L13" s="8">
        <v>1697</v>
      </c>
      <c r="M13" s="14">
        <v>0.21</v>
      </c>
      <c r="N13" s="15">
        <f>K13*M13</f>
        <v>2403.87</v>
      </c>
      <c r="O13" s="8">
        <v>777</v>
      </c>
      <c r="P13" s="13">
        <v>94967.64</v>
      </c>
    </row>
    <row r="14" spans="2:18" x14ac:dyDescent="0.3">
      <c r="B14" s="1"/>
      <c r="C14" s="1"/>
      <c r="D14" s="2"/>
      <c r="E14" s="2"/>
      <c r="F14" s="3"/>
      <c r="G14" s="2"/>
      <c r="H14" s="2"/>
      <c r="I14" s="3"/>
    </row>
    <row r="15" spans="2:18" x14ac:dyDescent="0.3">
      <c r="B15" s="1"/>
      <c r="C15" s="1"/>
      <c r="D15" s="2"/>
      <c r="E15" s="2"/>
      <c r="F15" s="3"/>
      <c r="G15" s="2"/>
      <c r="H15" s="2"/>
      <c r="I15" s="3"/>
    </row>
    <row r="16" spans="2:18" x14ac:dyDescent="0.3">
      <c r="B16" s="1"/>
      <c r="C16" s="1"/>
      <c r="D16" s="2"/>
      <c r="E16" s="2"/>
      <c r="F16" s="3"/>
      <c r="G16" s="2"/>
      <c r="H16" s="2"/>
      <c r="I16" s="3"/>
    </row>
    <row r="17" spans="2:9" x14ac:dyDescent="0.3">
      <c r="B17" s="1"/>
      <c r="C17" s="1"/>
      <c r="D17" s="2"/>
      <c r="E17" s="2"/>
      <c r="F17" s="3"/>
      <c r="G17" s="2"/>
      <c r="H17" s="2"/>
      <c r="I17" s="3"/>
    </row>
    <row r="18" spans="2:9" x14ac:dyDescent="0.3">
      <c r="B18" s="1"/>
      <c r="C18" s="1"/>
      <c r="D18" s="2"/>
      <c r="E18" s="2"/>
      <c r="F18" s="3"/>
      <c r="G18" s="2"/>
      <c r="H18" s="2"/>
      <c r="I18" s="3"/>
    </row>
    <row r="19" spans="2:9" x14ac:dyDescent="0.3">
      <c r="B19" s="1"/>
      <c r="C19" s="1"/>
      <c r="D19" s="2"/>
      <c r="E19" s="2"/>
      <c r="F19" s="3"/>
      <c r="G19" s="2"/>
      <c r="H19" s="2"/>
      <c r="I19" s="3"/>
    </row>
    <row r="20" spans="2:9" x14ac:dyDescent="0.3">
      <c r="B20" s="1"/>
      <c r="C20" s="1"/>
      <c r="D20" s="2"/>
      <c r="E20" s="2"/>
      <c r="F20" s="2"/>
      <c r="G20" s="2"/>
      <c r="H20" s="2"/>
      <c r="I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1294-1617-49C2-837A-FE38651A1373}">
  <dimension ref="B2:W70"/>
  <sheetViews>
    <sheetView showGridLines="0" tabSelected="1" zoomScale="75" workbookViewId="0">
      <selection activeCell="R4" sqref="R4"/>
    </sheetView>
  </sheetViews>
  <sheetFormatPr defaultRowHeight="14.4" x14ac:dyDescent="0.3"/>
  <cols>
    <col min="1" max="1" width="2.33203125" style="49" customWidth="1"/>
    <col min="2" max="4" width="8.88671875" style="49"/>
    <col min="5" max="5" width="14" style="49" customWidth="1"/>
    <col min="6" max="7" width="8.88671875" style="49"/>
    <col min="8" max="8" width="11" style="49" customWidth="1"/>
    <col min="9" max="9" width="2.88671875" style="49" customWidth="1"/>
    <col min="10" max="11" width="8.88671875" style="49"/>
    <col min="12" max="12" width="10.77734375" style="49" bestFit="1" customWidth="1"/>
    <col min="13" max="13" width="3" style="49" customWidth="1"/>
    <col min="14" max="14" width="13" style="49" customWidth="1"/>
    <col min="15" max="15" width="10.21875" style="49" bestFit="1" customWidth="1"/>
    <col min="16" max="16" width="9.6640625" style="49" customWidth="1"/>
    <col min="17" max="17" width="0.6640625" style="49" customWidth="1"/>
    <col min="18" max="20" width="8.88671875" style="49"/>
    <col min="21" max="21" width="1.88671875" style="49" customWidth="1"/>
    <col min="22" max="16384" width="8.88671875" style="49"/>
  </cols>
  <sheetData>
    <row r="2" spans="2:17" ht="34.200000000000003" thickBot="1" x14ac:dyDescent="0.7"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17" ht="9.6" customHeight="1" thickTop="1" x14ac:dyDescent="0.3"/>
    <row r="4" spans="2:17" x14ac:dyDescent="0.3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  <c r="N4" s="59"/>
      <c r="O4" s="59"/>
      <c r="P4" s="59"/>
      <c r="Q4" s="59"/>
    </row>
    <row r="5" spans="2:17" ht="15" thickBot="1" x14ac:dyDescent="0.35">
      <c r="B5" s="59"/>
      <c r="C5" s="59"/>
      <c r="D5" s="60" t="s">
        <v>24</v>
      </c>
      <c r="E5" s="60"/>
      <c r="F5" s="60"/>
      <c r="G5" s="60"/>
      <c r="H5" s="60"/>
      <c r="I5" s="58"/>
      <c r="J5" s="61" t="s">
        <v>25</v>
      </c>
      <c r="K5" s="61"/>
      <c r="L5" s="61"/>
      <c r="M5" s="59"/>
      <c r="N5" s="61" t="s">
        <v>26</v>
      </c>
      <c r="O5" s="61"/>
      <c r="P5" s="61"/>
      <c r="Q5" s="59"/>
    </row>
    <row r="6" spans="2:17" ht="32.4" customHeight="1" x14ac:dyDescent="0.3">
      <c r="B6" s="58" t="s">
        <v>27</v>
      </c>
      <c r="C6" s="58"/>
      <c r="D6" s="62" t="s">
        <v>28</v>
      </c>
      <c r="E6" s="63" t="s">
        <v>29</v>
      </c>
      <c r="F6" s="63" t="s">
        <v>30</v>
      </c>
      <c r="G6" s="64" t="s">
        <v>31</v>
      </c>
      <c r="H6" s="65" t="s">
        <v>32</v>
      </c>
      <c r="I6" s="66"/>
      <c r="J6" s="67" t="s">
        <v>33</v>
      </c>
      <c r="K6" s="64" t="s">
        <v>23</v>
      </c>
      <c r="L6" s="68" t="s">
        <v>34</v>
      </c>
      <c r="M6" s="69"/>
      <c r="N6" s="67" t="s">
        <v>35</v>
      </c>
      <c r="O6" s="64" t="s">
        <v>36</v>
      </c>
      <c r="P6" s="68" t="s">
        <v>37</v>
      </c>
      <c r="Q6" s="59"/>
    </row>
    <row r="7" spans="2:17" ht="3.6" customHeight="1" x14ac:dyDescent="0.3">
      <c r="J7" s="16"/>
      <c r="K7" s="16"/>
      <c r="L7" s="16"/>
      <c r="N7" s="16"/>
      <c r="O7" s="16"/>
      <c r="P7" s="16"/>
    </row>
    <row r="8" spans="2:17" x14ac:dyDescent="0.3">
      <c r="B8" s="70" t="str">
        <f>DATA!C4</f>
        <v>Hind. Unilever</v>
      </c>
      <c r="C8" s="70"/>
      <c r="D8" s="71">
        <f>DATA!D4</f>
        <v>2633.4</v>
      </c>
      <c r="E8" s="72">
        <f>DATA!E4</f>
        <v>234.96</v>
      </c>
      <c r="F8" s="100">
        <f>D8*E8</f>
        <v>618743.66399999999</v>
      </c>
      <c r="G8" s="72">
        <f>DATA!H4</f>
        <v>-5906</v>
      </c>
      <c r="H8" s="103">
        <f>F8+G8</f>
        <v>612837.66399999999</v>
      </c>
      <c r="I8" s="74"/>
      <c r="J8" s="71">
        <f>DATA!K4</f>
        <v>63928</v>
      </c>
      <c r="K8" s="72">
        <f>DATA!N4</f>
        <v>15982</v>
      </c>
      <c r="L8" s="73">
        <f>DATA!L4</f>
        <v>10827</v>
      </c>
      <c r="M8" s="70"/>
      <c r="N8" s="106">
        <f>$H8/J8</f>
        <v>9.5863731698160422</v>
      </c>
      <c r="O8" s="109">
        <f>$H8/K8</f>
        <v>38.345492679264169</v>
      </c>
      <c r="P8" s="110">
        <f>F8/L8</f>
        <v>57.148209476309226</v>
      </c>
    </row>
    <row r="9" spans="2:17" x14ac:dyDescent="0.3">
      <c r="B9" s="49" t="str">
        <f>DATA!C5</f>
        <v>ITC</v>
      </c>
      <c r="D9" s="75">
        <f>DATA!D5</f>
        <v>407.35</v>
      </c>
      <c r="E9" s="76">
        <f>DATA!E5</f>
        <v>1252.67</v>
      </c>
      <c r="F9" s="101">
        <f t="shared" ref="F9:F16" si="0">D9*E9</f>
        <v>510275.12450000003</v>
      </c>
      <c r="G9" s="76">
        <f>DATA!H5</f>
        <v>-3727.82</v>
      </c>
      <c r="H9" s="104">
        <f t="shared" ref="H9:H17" si="1">F9+G9</f>
        <v>506547.30450000003</v>
      </c>
      <c r="I9" s="78"/>
      <c r="J9" s="75">
        <f>DATA!K5</f>
        <v>79040.320000000007</v>
      </c>
      <c r="K9" s="76">
        <f>DATA!N5</f>
        <v>27664.112000000001</v>
      </c>
      <c r="L9" s="77">
        <f>DATA!L5</f>
        <v>35218.9</v>
      </c>
      <c r="N9" s="107">
        <f t="shared" ref="N9:N17" si="2">$H9/J9</f>
        <v>6.4087203151505454</v>
      </c>
      <c r="O9" s="111">
        <f t="shared" ref="O9:O17" si="3">$H9/K9</f>
        <v>18.310629471858704</v>
      </c>
      <c r="P9" s="112">
        <f t="shared" ref="P9:P16" si="4">F9/L9</f>
        <v>14.488672971046796</v>
      </c>
    </row>
    <row r="10" spans="2:17" x14ac:dyDescent="0.3">
      <c r="B10" s="49" t="str">
        <f>DATA!C6</f>
        <v>Nestle India</v>
      </c>
      <c r="D10" s="75">
        <f>DATA!D6</f>
        <v>1208.5</v>
      </c>
      <c r="E10" s="76">
        <f>DATA!E6</f>
        <v>192.83</v>
      </c>
      <c r="F10" s="101">
        <f t="shared" si="0"/>
        <v>233035.05500000002</v>
      </c>
      <c r="G10" s="76">
        <f>DATA!H6</f>
        <v>1071.1999999999998</v>
      </c>
      <c r="H10" s="104">
        <f t="shared" si="1"/>
        <v>234106.25500000003</v>
      </c>
      <c r="I10" s="78"/>
      <c r="J10" s="75">
        <f>DATA!K6</f>
        <v>20483.77</v>
      </c>
      <c r="K10" s="76">
        <f>DATA!N6</f>
        <v>5325.7802000000001</v>
      </c>
      <c r="L10" s="77">
        <f>DATA!L6</f>
        <v>3227.13</v>
      </c>
      <c r="N10" s="107">
        <f t="shared" si="2"/>
        <v>11.428865633621156</v>
      </c>
      <c r="O10" s="111">
        <f t="shared" si="3"/>
        <v>43.957175513927524</v>
      </c>
      <c r="P10" s="112">
        <f t="shared" si="4"/>
        <v>72.211238778729097</v>
      </c>
    </row>
    <row r="11" spans="2:17" x14ac:dyDescent="0.3">
      <c r="B11" s="49" t="str">
        <f>DATA!C7</f>
        <v>Varun Beverages</v>
      </c>
      <c r="D11" s="75">
        <f>DATA!D7</f>
        <v>469.65</v>
      </c>
      <c r="E11" s="76">
        <f>DATA!E7</f>
        <v>338.2</v>
      </c>
      <c r="F11" s="101">
        <f t="shared" si="0"/>
        <v>158835.62999999998</v>
      </c>
      <c r="G11" s="76">
        <f>DATA!H7</f>
        <v>-311.80000000000018</v>
      </c>
      <c r="H11" s="104">
        <f t="shared" si="1"/>
        <v>158523.82999999999</v>
      </c>
      <c r="I11" s="78"/>
      <c r="J11" s="75">
        <f>DATA!K7</f>
        <v>21077.78</v>
      </c>
      <c r="K11" s="76">
        <f>DATA!N7</f>
        <v>6112.5561999999991</v>
      </c>
      <c r="L11" s="77">
        <f>DATA!L7</f>
        <v>2881.31</v>
      </c>
      <c r="N11" s="107">
        <f t="shared" si="2"/>
        <v>7.5208978364894215</v>
      </c>
      <c r="O11" s="111">
        <f t="shared" si="3"/>
        <v>25.93413047065318</v>
      </c>
      <c r="P11" s="112">
        <f t="shared" si="4"/>
        <v>55.126185658606666</v>
      </c>
    </row>
    <row r="12" spans="2:17" x14ac:dyDescent="0.3">
      <c r="B12" s="49" t="str">
        <f>DATA!C8</f>
        <v>Britannia Inds.</v>
      </c>
      <c r="D12" s="75">
        <f>DATA!D8</f>
        <v>6076</v>
      </c>
      <c r="E12" s="76">
        <f>DATA!E8</f>
        <v>24.09</v>
      </c>
      <c r="F12" s="101">
        <f t="shared" si="0"/>
        <v>146370.84</v>
      </c>
      <c r="G12" s="76">
        <f>DATA!H8</f>
        <v>934.03</v>
      </c>
      <c r="H12" s="104">
        <f t="shared" si="1"/>
        <v>147304.87</v>
      </c>
      <c r="I12" s="78"/>
      <c r="J12" s="75">
        <f>DATA!K8</f>
        <v>18314.59</v>
      </c>
      <c r="K12" s="76">
        <f>DATA!N8</f>
        <v>3479.7721000000001</v>
      </c>
      <c r="L12" s="77">
        <f>DATA!L8</f>
        <v>2193.11</v>
      </c>
      <c r="N12" s="107">
        <f t="shared" si="2"/>
        <v>8.0430339963930386</v>
      </c>
      <c r="O12" s="111">
        <f t="shared" si="3"/>
        <v>42.331757875752835</v>
      </c>
      <c r="P12" s="112">
        <f t="shared" si="4"/>
        <v>66.741221370565086</v>
      </c>
    </row>
    <row r="13" spans="2:17" x14ac:dyDescent="0.3">
      <c r="B13" s="49" t="str">
        <f>DATA!C9</f>
        <v>Godrej Consumer</v>
      </c>
      <c r="D13" s="75">
        <f>DATA!D9</f>
        <v>1231.5</v>
      </c>
      <c r="E13" s="76">
        <f>DATA!E9</f>
        <v>102.31</v>
      </c>
      <c r="F13" s="101">
        <f t="shared" si="0"/>
        <v>125994.765</v>
      </c>
      <c r="G13" s="76">
        <f>DATA!H9</f>
        <v>3526.13</v>
      </c>
      <c r="H13" s="104">
        <f t="shared" si="1"/>
        <v>129520.895</v>
      </c>
      <c r="I13" s="78"/>
      <c r="J13" s="75">
        <f>DATA!K9</f>
        <v>14694.57</v>
      </c>
      <c r="K13" s="76">
        <f>DATA!N9</f>
        <v>3232.8053999999997</v>
      </c>
      <c r="L13" s="77">
        <f>DATA!L9</f>
        <v>1853.97</v>
      </c>
      <c r="N13" s="107">
        <f t="shared" si="2"/>
        <v>8.8142010960511268</v>
      </c>
      <c r="O13" s="111">
        <f t="shared" si="3"/>
        <v>40.064550436596036</v>
      </c>
      <c r="P13" s="112">
        <f t="shared" si="4"/>
        <v>67.9594410912798</v>
      </c>
    </row>
    <row r="14" spans="2:17" x14ac:dyDescent="0.3">
      <c r="B14" s="49" t="str">
        <f>DATA!C10</f>
        <v>Tata Consumer</v>
      </c>
      <c r="D14" s="75">
        <f>DATA!D10</f>
        <v>1072.4000000000001</v>
      </c>
      <c r="E14" s="76">
        <f>DATA!E10</f>
        <v>98.95</v>
      </c>
      <c r="F14" s="101">
        <f t="shared" si="0"/>
        <v>106113.98000000001</v>
      </c>
      <c r="G14" s="76">
        <f>DATA!H10</f>
        <v>-425.18000000000029</v>
      </c>
      <c r="H14" s="104">
        <f t="shared" si="1"/>
        <v>105688.80000000002</v>
      </c>
      <c r="I14" s="78"/>
      <c r="J14" s="75">
        <f>DATA!K10</f>
        <v>18045.14</v>
      </c>
      <c r="K14" s="76">
        <f>DATA!N10</f>
        <v>3067.6738</v>
      </c>
      <c r="L14" s="77">
        <f>DATA!L10</f>
        <v>1329.6</v>
      </c>
      <c r="N14" s="107">
        <f t="shared" si="2"/>
        <v>5.8569121658241512</v>
      </c>
      <c r="O14" s="111">
        <f t="shared" si="3"/>
        <v>34.452424504847947</v>
      </c>
      <c r="P14" s="112">
        <f t="shared" si="4"/>
        <v>79.808950060168485</v>
      </c>
    </row>
    <row r="15" spans="2:17" x14ac:dyDescent="0.3">
      <c r="B15" s="49" t="str">
        <f>DATA!C11</f>
        <v>Dabur India</v>
      </c>
      <c r="D15" s="75">
        <f>DATA!D11</f>
        <v>546.70000000000005</v>
      </c>
      <c r="E15" s="76">
        <f>DATA!E11</f>
        <v>177.37</v>
      </c>
      <c r="F15" s="101">
        <f t="shared" si="0"/>
        <v>96968.179000000004</v>
      </c>
      <c r="G15" s="76">
        <f>DATA!H11</f>
        <v>372.36</v>
      </c>
      <c r="H15" s="104">
        <f t="shared" si="1"/>
        <v>97340.539000000004</v>
      </c>
      <c r="I15" s="78"/>
      <c r="J15" s="75">
        <f>DATA!K11</f>
        <v>12618.56</v>
      </c>
      <c r="K15" s="76">
        <f>DATA!N11</f>
        <v>2776.0832</v>
      </c>
      <c r="L15" s="77">
        <f>DATA!L11</f>
        <v>1754.36</v>
      </c>
      <c r="N15" s="107">
        <f t="shared" si="2"/>
        <v>7.7140766458296355</v>
      </c>
      <c r="O15" s="111">
        <f t="shared" si="3"/>
        <v>35.063984753771066</v>
      </c>
      <c r="P15" s="112">
        <f t="shared" si="4"/>
        <v>55.272680065664979</v>
      </c>
    </row>
    <row r="16" spans="2:17" x14ac:dyDescent="0.3">
      <c r="B16" s="49" t="str">
        <f>DATA!C12</f>
        <v>United Spirits</v>
      </c>
      <c r="D16" s="75">
        <f>DATA!D12</f>
        <v>1312.1</v>
      </c>
      <c r="E16" s="76">
        <f>DATA!E12</f>
        <v>72.739999999999995</v>
      </c>
      <c r="F16" s="101">
        <f t="shared" si="0"/>
        <v>95442.15399999998</v>
      </c>
      <c r="G16" s="76">
        <f>DATA!H12</f>
        <v>-1550</v>
      </c>
      <c r="H16" s="104">
        <f t="shared" si="1"/>
        <v>93892.15399999998</v>
      </c>
      <c r="I16" s="78"/>
      <c r="J16" s="75">
        <f>DATA!K12</f>
        <v>12329</v>
      </c>
      <c r="K16" s="76">
        <f>DATA!N12</f>
        <v>2465.8000000000002</v>
      </c>
      <c r="L16" s="77">
        <f>DATA!L12</f>
        <v>1514</v>
      </c>
      <c r="N16" s="107">
        <f t="shared" si="2"/>
        <v>7.6155530862194807</v>
      </c>
      <c r="O16" s="111">
        <f t="shared" si="3"/>
        <v>38.077765431097404</v>
      </c>
      <c r="P16" s="112">
        <f t="shared" si="4"/>
        <v>63.039731836195493</v>
      </c>
    </row>
    <row r="17" spans="2:23" ht="15" thickBot="1" x14ac:dyDescent="0.35">
      <c r="B17" s="49" t="str">
        <f>DATA!C13</f>
        <v>Marico</v>
      </c>
      <c r="D17" s="79">
        <f>DATA!D13</f>
        <v>731.7</v>
      </c>
      <c r="E17" s="80">
        <f>DATA!E13</f>
        <v>129.79</v>
      </c>
      <c r="F17" s="102">
        <f>D17*E17</f>
        <v>94967.342999999993</v>
      </c>
      <c r="G17" s="80">
        <f>DATA!H13</f>
        <v>-223</v>
      </c>
      <c r="H17" s="105">
        <f t="shared" si="1"/>
        <v>94744.342999999993</v>
      </c>
      <c r="I17" s="78"/>
      <c r="J17" s="79">
        <f>DATA!K13</f>
        <v>11447</v>
      </c>
      <c r="K17" s="80">
        <f>DATA!N13</f>
        <v>2403.87</v>
      </c>
      <c r="L17" s="81">
        <f>DATA!L13</f>
        <v>1697</v>
      </c>
      <c r="N17" s="108">
        <f t="shared" si="2"/>
        <v>8.2767836987857066</v>
      </c>
      <c r="O17" s="113">
        <f t="shared" si="3"/>
        <v>39.413255708503371</v>
      </c>
      <c r="P17" s="114">
        <f>F17/L17</f>
        <v>55.961899233942248</v>
      </c>
    </row>
    <row r="18" spans="2:23" ht="13.2" customHeight="1" x14ac:dyDescent="0.3"/>
    <row r="19" spans="2:23" x14ac:dyDescent="0.3">
      <c r="B19" s="82" t="s">
        <v>38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93">
        <f>MAX(N8:N17)</f>
        <v>11.428865633621156</v>
      </c>
      <c r="O19" s="93">
        <f>MAX(O8:O17)</f>
        <v>43.957175513927524</v>
      </c>
      <c r="P19" s="93">
        <f>MAX(P8:P17)</f>
        <v>79.808950060168485</v>
      </c>
    </row>
    <row r="20" spans="2:23" x14ac:dyDescent="0.3">
      <c r="B20" s="82" t="s">
        <v>39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93">
        <f>QUARTILE(N8:N17,3)</f>
        <v>8.6798467467347713</v>
      </c>
      <c r="O20" s="93">
        <f t="shared" ref="O20:P20" si="5">QUARTILE(O8:O17,3)</f>
        <v>39.90172675457287</v>
      </c>
      <c r="P20" s="93">
        <f t="shared" si="5"/>
        <v>67.654886161101118</v>
      </c>
    </row>
    <row r="21" spans="2:23" x14ac:dyDescent="0.3">
      <c r="B21" s="83" t="s">
        <v>40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94">
        <f>AVERAGE(N8:N17)</f>
        <v>8.1265417644180307</v>
      </c>
      <c r="O21" s="94">
        <f t="shared" ref="O21:P21" si="6">AVERAGE(O8:O17)</f>
        <v>35.595116684627229</v>
      </c>
      <c r="P21" s="94">
        <f t="shared" si="6"/>
        <v>58.775823054250793</v>
      </c>
    </row>
    <row r="22" spans="2:23" x14ac:dyDescent="0.3">
      <c r="B22" s="83" t="s">
        <v>41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94">
        <f>MEDIAN(N8:N17)</f>
        <v>7.8785553211113371</v>
      </c>
      <c r="O22" s="94">
        <f t="shared" ref="O22:P22" si="7">MEDIAN(O8:O17)</f>
        <v>38.211629055180786</v>
      </c>
      <c r="P22" s="94">
        <f t="shared" si="7"/>
        <v>60.09397065625236</v>
      </c>
    </row>
    <row r="23" spans="2:23" x14ac:dyDescent="0.3">
      <c r="B23" s="82" t="s">
        <v>42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93">
        <f>QUARTILE(N8:N17,1)</f>
        <v>7.5445616489219365</v>
      </c>
      <c r="O23" s="93">
        <f t="shared" ref="O23:P23" si="8">QUARTILE(O8:O17,1)</f>
        <v>34.605314567078729</v>
      </c>
      <c r="P23" s="93">
        <f t="shared" si="8"/>
        <v>55.444984857734298</v>
      </c>
    </row>
    <row r="24" spans="2:23" x14ac:dyDescent="0.3">
      <c r="B24" s="82" t="s">
        <v>43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93">
        <f>MIN(N8:N17)</f>
        <v>5.8569121658241512</v>
      </c>
      <c r="O24" s="93">
        <f t="shared" ref="O24:P24" si="9">MIN(O8:O17)</f>
        <v>18.310629471858704</v>
      </c>
      <c r="P24" s="93">
        <f t="shared" si="9"/>
        <v>14.488672971046796</v>
      </c>
    </row>
    <row r="25" spans="2:23" ht="3" customHeight="1" x14ac:dyDescent="0.3"/>
    <row r="26" spans="2:23" x14ac:dyDescent="0.3">
      <c r="B26" s="58" t="s">
        <v>57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84" t="s">
        <v>35</v>
      </c>
      <c r="O26" s="84" t="s">
        <v>36</v>
      </c>
      <c r="P26" s="84" t="s">
        <v>37</v>
      </c>
    </row>
    <row r="27" spans="2:23" ht="4.8" customHeight="1" x14ac:dyDescent="0.3">
      <c r="N27" s="16"/>
      <c r="O27" s="16"/>
      <c r="P27" s="16"/>
    </row>
    <row r="28" spans="2:23" x14ac:dyDescent="0.3">
      <c r="B28" s="85" t="s">
        <v>44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95">
        <f>N$22*J8</f>
        <v>503660.28456800553</v>
      </c>
      <c r="O28" s="95">
        <f>O$22*K8</f>
        <v>610698.25555989938</v>
      </c>
      <c r="P28" s="96">
        <f>P30+P29</f>
        <v>644731.42029524432</v>
      </c>
      <c r="W28" s="49" t="s">
        <v>103</v>
      </c>
    </row>
    <row r="29" spans="2:23" x14ac:dyDescent="0.3">
      <c r="B29" s="85" t="s">
        <v>45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95">
        <f>$G$8</f>
        <v>-5906</v>
      </c>
      <c r="O29" s="95">
        <f t="shared" ref="O29:P29" si="10">$G$8</f>
        <v>-5906</v>
      </c>
      <c r="P29" s="95">
        <f t="shared" si="10"/>
        <v>-5906</v>
      </c>
    </row>
    <row r="30" spans="2:23" x14ac:dyDescent="0.3">
      <c r="B30" s="85" t="s">
        <v>46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95">
        <f>N28-N29</f>
        <v>509566.28456800553</v>
      </c>
      <c r="O30" s="95">
        <f t="shared" ref="O30" si="11">O28-O29</f>
        <v>616604.25555989938</v>
      </c>
      <c r="P30" s="96">
        <f>P22*L8</f>
        <v>650637.42029524432</v>
      </c>
    </row>
    <row r="31" spans="2:23" x14ac:dyDescent="0.3">
      <c r="B31" s="85" t="s">
        <v>29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95">
        <f>$E$8</f>
        <v>234.96</v>
      </c>
      <c r="O31" s="95">
        <f t="shared" ref="O31:P31" si="12">$E$8</f>
        <v>234.96</v>
      </c>
      <c r="P31" s="95">
        <f t="shared" si="12"/>
        <v>234.96</v>
      </c>
    </row>
    <row r="32" spans="2:23" ht="3.6" customHeight="1" thickBot="1" x14ac:dyDescent="0.35">
      <c r="N32" s="97"/>
      <c r="O32" s="97"/>
      <c r="P32" s="97"/>
    </row>
    <row r="33" spans="2:21" ht="15" thickBot="1" x14ac:dyDescent="0.35">
      <c r="B33" s="86" t="s">
        <v>47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98">
        <f>N30/N31</f>
        <v>2168.7363149812968</v>
      </c>
      <c r="O33" s="98">
        <f t="shared" ref="O33:P33" si="13">O30/O31</f>
        <v>2624.2945844394762</v>
      </c>
      <c r="P33" s="98">
        <f t="shared" si="13"/>
        <v>2769.1412167826197</v>
      </c>
    </row>
    <row r="34" spans="2:21" ht="3" customHeight="1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  <c r="O34" s="88"/>
      <c r="P34" s="88"/>
    </row>
    <row r="35" spans="2:21" x14ac:dyDescent="0.3">
      <c r="B35" s="89" t="s">
        <v>48</v>
      </c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9" t="str">
        <f>IF(N33&gt;$D$8,"Undervauled","Overvalued")</f>
        <v>Overvalued</v>
      </c>
      <c r="O35" s="99" t="str">
        <f>IF(O33&gt;$D$8,"Undervauled","Overvalued")</f>
        <v>Overvalued</v>
      </c>
      <c r="P35" s="99" t="str">
        <f>IF(P33&gt;$D$8,"Undervauled","Overvalued")</f>
        <v>Undervauled</v>
      </c>
    </row>
    <row r="37" spans="2:21" ht="15" thickBot="1" x14ac:dyDescent="0.35">
      <c r="T37" s="53"/>
    </row>
    <row r="38" spans="2:21" x14ac:dyDescent="0.3">
      <c r="B38" s="17" t="s">
        <v>60</v>
      </c>
      <c r="C38" s="18"/>
      <c r="D38" s="19"/>
      <c r="E38" s="19"/>
      <c r="F38" s="19"/>
      <c r="G38" s="18" t="s">
        <v>102</v>
      </c>
      <c r="H38" s="19"/>
      <c r="I38" s="19"/>
      <c r="J38" s="19"/>
      <c r="K38" s="19"/>
      <c r="L38" s="20" t="s">
        <v>66</v>
      </c>
      <c r="M38" s="20"/>
      <c r="N38" s="20"/>
      <c r="O38" s="20"/>
      <c r="P38" s="20"/>
      <c r="Q38" s="20"/>
      <c r="R38" s="20"/>
      <c r="S38" s="20"/>
      <c r="T38" s="56"/>
      <c r="U38" s="21"/>
    </row>
    <row r="39" spans="2:21" ht="15" thickBot="1" x14ac:dyDescent="0.35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5"/>
      <c r="P39" s="25"/>
      <c r="Q39" s="24"/>
      <c r="R39" s="24"/>
      <c r="S39" s="24"/>
      <c r="T39" s="24"/>
      <c r="U39" s="26"/>
    </row>
    <row r="40" spans="2:21" x14ac:dyDescent="0.3">
      <c r="B40" s="32" t="s">
        <v>83</v>
      </c>
      <c r="C40" s="28"/>
      <c r="D40" s="28"/>
      <c r="E40" s="28"/>
      <c r="F40" s="28"/>
      <c r="G40" s="29" t="s">
        <v>84</v>
      </c>
      <c r="H40" s="28"/>
      <c r="I40" s="28"/>
      <c r="J40" s="28"/>
      <c r="K40" s="28"/>
      <c r="L40" s="28" t="s">
        <v>93</v>
      </c>
      <c r="M40" s="30"/>
      <c r="N40" s="30"/>
      <c r="O40" s="30"/>
      <c r="P40" s="30"/>
      <c r="Q40" s="28"/>
      <c r="R40" s="28"/>
      <c r="S40" s="28"/>
      <c r="T40" s="28"/>
      <c r="U40" s="31"/>
    </row>
    <row r="41" spans="2:21" x14ac:dyDescent="0.3">
      <c r="B41" s="32"/>
      <c r="C41" s="33"/>
      <c r="D41" s="33"/>
      <c r="E41" s="33"/>
      <c r="F41" s="33"/>
      <c r="G41" s="34" t="s">
        <v>85</v>
      </c>
      <c r="H41" s="33"/>
      <c r="I41" s="33"/>
      <c r="J41" s="33"/>
      <c r="K41" s="33"/>
      <c r="L41" s="33" t="s">
        <v>94</v>
      </c>
      <c r="M41" s="35"/>
      <c r="N41" s="35"/>
      <c r="O41" s="35"/>
      <c r="P41" s="35"/>
      <c r="Q41" s="33"/>
      <c r="R41" s="33"/>
      <c r="S41" s="33"/>
      <c r="T41" s="33"/>
      <c r="U41" s="36"/>
    </row>
    <row r="42" spans="2:21" x14ac:dyDescent="0.3">
      <c r="B42" s="32"/>
      <c r="C42" s="33"/>
      <c r="D42" s="33"/>
      <c r="E42" s="33"/>
      <c r="F42" s="33"/>
      <c r="G42" s="115" t="s">
        <v>86</v>
      </c>
      <c r="H42" s="33"/>
      <c r="I42" s="33"/>
      <c r="J42" s="33"/>
      <c r="K42" s="33"/>
      <c r="L42" s="33" t="s">
        <v>95</v>
      </c>
      <c r="M42" s="35"/>
      <c r="N42" s="35"/>
      <c r="O42" s="35"/>
      <c r="P42" s="35"/>
      <c r="Q42" s="33"/>
      <c r="R42" s="33"/>
      <c r="S42" s="33"/>
      <c r="T42" s="33"/>
      <c r="U42" s="36"/>
    </row>
    <row r="43" spans="2:21" ht="15" thickBot="1" x14ac:dyDescent="0.35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5"/>
      <c r="N43" s="35"/>
      <c r="O43" s="35"/>
      <c r="P43" s="35"/>
      <c r="Q43" s="33"/>
      <c r="R43" s="33"/>
      <c r="S43" s="33"/>
      <c r="T43" s="24"/>
      <c r="U43" s="36"/>
    </row>
    <row r="44" spans="2:21" ht="15" thickBot="1" x14ac:dyDescent="0.3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8"/>
      <c r="R44" s="38"/>
      <c r="S44" s="38"/>
      <c r="T44" s="38"/>
      <c r="U44" s="40"/>
    </row>
    <row r="45" spans="2:21" x14ac:dyDescent="0.3">
      <c r="B45" s="41" t="s">
        <v>36</v>
      </c>
      <c r="C45" s="33"/>
      <c r="D45" s="33"/>
      <c r="E45" s="33"/>
      <c r="F45" s="33"/>
      <c r="G45" s="34" t="s">
        <v>87</v>
      </c>
      <c r="H45" s="34"/>
      <c r="I45" s="34"/>
      <c r="J45" s="34"/>
      <c r="K45" s="33"/>
      <c r="L45" s="34" t="s">
        <v>96</v>
      </c>
      <c r="M45" s="35"/>
      <c r="N45" s="35"/>
      <c r="O45" s="35"/>
      <c r="P45" s="35"/>
      <c r="Q45" s="33"/>
      <c r="R45" s="33"/>
      <c r="S45" s="33"/>
      <c r="T45" s="28"/>
      <c r="U45" s="36"/>
    </row>
    <row r="46" spans="2:21" x14ac:dyDescent="0.3">
      <c r="B46" s="41"/>
      <c r="C46" s="33"/>
      <c r="D46" s="33"/>
      <c r="E46" s="33"/>
      <c r="F46" s="33"/>
      <c r="G46" s="34" t="s">
        <v>88</v>
      </c>
      <c r="H46" s="34"/>
      <c r="I46" s="34"/>
      <c r="J46" s="34"/>
      <c r="K46" s="33"/>
      <c r="L46" s="33" t="s">
        <v>97</v>
      </c>
      <c r="M46" s="35"/>
      <c r="N46" s="35"/>
      <c r="O46" s="35"/>
      <c r="P46" s="35"/>
      <c r="Q46" s="33"/>
      <c r="R46" s="33"/>
      <c r="S46" s="33"/>
      <c r="T46" s="33"/>
      <c r="U46" s="36"/>
    </row>
    <row r="47" spans="2:21" ht="15" thickBot="1" x14ac:dyDescent="0.35">
      <c r="B47" s="32"/>
      <c r="C47" s="33"/>
      <c r="D47" s="33"/>
      <c r="E47" s="33"/>
      <c r="F47" s="33"/>
      <c r="G47" s="34" t="s">
        <v>89</v>
      </c>
      <c r="H47" s="34"/>
      <c r="I47" s="34"/>
      <c r="J47" s="34"/>
      <c r="K47" s="33"/>
      <c r="L47" s="33" t="s">
        <v>98</v>
      </c>
      <c r="M47" s="35"/>
      <c r="N47" s="35"/>
      <c r="O47" s="35"/>
      <c r="P47" s="35"/>
      <c r="Q47" s="33"/>
      <c r="R47" s="33"/>
      <c r="S47" s="33"/>
      <c r="T47" s="33"/>
      <c r="U47" s="47"/>
    </row>
    <row r="48" spans="2:21" ht="15" thickBot="1" x14ac:dyDescent="0.35"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9"/>
      <c r="N48" s="39"/>
      <c r="O48" s="39"/>
      <c r="P48" s="39"/>
      <c r="Q48" s="38"/>
      <c r="R48" s="38"/>
      <c r="S48" s="38"/>
      <c r="T48" s="38"/>
      <c r="U48" s="40"/>
    </row>
    <row r="49" spans="2:22" x14ac:dyDescent="0.3">
      <c r="B49" s="42" t="s">
        <v>35</v>
      </c>
      <c r="C49" s="33"/>
      <c r="D49" s="33"/>
      <c r="E49" s="33"/>
      <c r="F49" s="33"/>
      <c r="G49" s="43" t="s">
        <v>90</v>
      </c>
      <c r="H49" s="33"/>
      <c r="I49" s="33"/>
      <c r="J49" s="33"/>
      <c r="K49" s="33"/>
      <c r="L49" s="34" t="s">
        <v>99</v>
      </c>
      <c r="M49" s="35"/>
      <c r="N49" s="35"/>
      <c r="O49" s="35"/>
      <c r="P49" s="35"/>
      <c r="Q49" s="33"/>
      <c r="R49" s="33"/>
      <c r="S49" s="33"/>
      <c r="T49" s="33"/>
      <c r="U49" s="31"/>
      <c r="V49" s="92"/>
    </row>
    <row r="50" spans="2:22" x14ac:dyDescent="0.3">
      <c r="B50" s="44"/>
      <c r="C50" s="33"/>
      <c r="D50" s="33"/>
      <c r="E50" s="33"/>
      <c r="F50" s="33"/>
      <c r="G50" s="33" t="s">
        <v>91</v>
      </c>
      <c r="H50" s="33"/>
      <c r="I50" s="33"/>
      <c r="J50" s="33"/>
      <c r="K50" s="33"/>
      <c r="L50" s="33" t="s">
        <v>100</v>
      </c>
      <c r="M50" s="35"/>
      <c r="N50" s="35"/>
      <c r="O50" s="35"/>
      <c r="P50" s="35"/>
      <c r="Q50" s="33"/>
      <c r="R50" s="33"/>
      <c r="S50" s="33"/>
      <c r="T50" s="33"/>
      <c r="U50" s="36"/>
    </row>
    <row r="51" spans="2:22" ht="15" thickBot="1" x14ac:dyDescent="0.35">
      <c r="B51" s="45"/>
      <c r="C51" s="24"/>
      <c r="D51" s="24"/>
      <c r="E51" s="24"/>
      <c r="F51" s="24"/>
      <c r="G51" s="46" t="s">
        <v>92</v>
      </c>
      <c r="H51" s="24"/>
      <c r="I51" s="24"/>
      <c r="J51" s="24"/>
      <c r="K51" s="24"/>
      <c r="L51" s="24" t="s">
        <v>101</v>
      </c>
      <c r="M51" s="25"/>
      <c r="N51" s="25"/>
      <c r="O51" s="25"/>
      <c r="P51" s="25"/>
      <c r="Q51" s="24"/>
      <c r="R51" s="24"/>
      <c r="S51" s="24"/>
      <c r="T51" s="24"/>
      <c r="U51" s="47"/>
    </row>
    <row r="52" spans="2:22" x14ac:dyDescent="0.3">
      <c r="B52" s="53"/>
      <c r="C52" s="53"/>
      <c r="D52" s="53"/>
      <c r="E52" s="53"/>
      <c r="F52" s="53"/>
      <c r="G52" s="54"/>
      <c r="H52" s="53"/>
      <c r="I52" s="53"/>
      <c r="J52" s="53"/>
      <c r="K52" s="53"/>
      <c r="L52" s="53"/>
      <c r="M52" s="55"/>
      <c r="N52" s="55"/>
      <c r="O52" s="55"/>
      <c r="P52" s="55"/>
      <c r="Q52" s="53"/>
      <c r="R52" s="53"/>
      <c r="S52" s="53"/>
      <c r="T52" s="53"/>
    </row>
    <row r="53" spans="2:22" x14ac:dyDescent="0.3">
      <c r="B53" s="53"/>
      <c r="C53" s="53"/>
      <c r="D53" s="53"/>
      <c r="E53" s="53"/>
      <c r="F53" s="53"/>
      <c r="G53" s="54"/>
      <c r="H53" s="53"/>
      <c r="I53" s="53"/>
      <c r="J53" s="53"/>
      <c r="K53" s="53"/>
      <c r="L53" s="53"/>
      <c r="M53" s="55"/>
      <c r="N53" s="55"/>
      <c r="O53" s="55"/>
      <c r="P53" s="55"/>
      <c r="Q53" s="53"/>
      <c r="R53" s="53"/>
      <c r="S53" s="53"/>
      <c r="T53" s="53"/>
    </row>
    <row r="54" spans="2:22" x14ac:dyDescent="0.3">
      <c r="B54" s="53"/>
      <c r="C54" s="53"/>
      <c r="D54" s="53"/>
      <c r="E54" s="53"/>
      <c r="F54" s="53"/>
      <c r="G54" s="54"/>
      <c r="H54" s="53"/>
      <c r="I54" s="53"/>
      <c r="J54" s="53"/>
      <c r="K54" s="53"/>
      <c r="L54" s="53"/>
      <c r="M54" s="55"/>
      <c r="N54" s="55"/>
      <c r="O54" s="55"/>
      <c r="P54" s="55"/>
      <c r="Q54" s="53"/>
      <c r="R54" s="53"/>
      <c r="S54" s="53"/>
      <c r="T54" s="53"/>
    </row>
    <row r="55" spans="2:22" x14ac:dyDescent="0.3">
      <c r="B55" s="53"/>
      <c r="C55" s="53"/>
      <c r="D55" s="53"/>
      <c r="E55" s="53"/>
      <c r="F55" s="53"/>
      <c r="G55" s="54"/>
      <c r="H55" s="53"/>
      <c r="I55" s="53"/>
      <c r="J55" s="53"/>
      <c r="K55" s="53"/>
      <c r="L55" s="53"/>
      <c r="M55" s="55"/>
      <c r="N55" s="55"/>
      <c r="O55" s="55"/>
      <c r="P55" s="55"/>
      <c r="Q55" s="53"/>
      <c r="R55" s="53"/>
      <c r="S55" s="53"/>
      <c r="T55" s="53"/>
    </row>
    <row r="56" spans="2:22" x14ac:dyDescent="0.3">
      <c r="B56" s="53"/>
      <c r="C56" s="53"/>
      <c r="D56" s="53"/>
      <c r="E56" s="53"/>
      <c r="F56" s="53"/>
      <c r="G56" s="54"/>
      <c r="H56" s="53"/>
      <c r="I56" s="53"/>
      <c r="J56" s="53"/>
      <c r="K56" s="53"/>
      <c r="L56" s="53"/>
      <c r="M56" s="55"/>
      <c r="N56" s="55"/>
      <c r="O56" s="55"/>
      <c r="P56" s="55"/>
      <c r="Q56" s="53"/>
      <c r="R56" s="53"/>
      <c r="S56" s="53"/>
      <c r="T56" s="53"/>
    </row>
    <row r="57" spans="2:22" x14ac:dyDescent="0.3">
      <c r="B57" s="53"/>
      <c r="C57" s="53"/>
      <c r="D57" s="53"/>
      <c r="E57" s="53"/>
      <c r="F57" s="53"/>
      <c r="G57" s="54"/>
      <c r="H57" s="53"/>
      <c r="I57" s="53"/>
      <c r="J57" s="53"/>
      <c r="K57" s="53"/>
      <c r="L57" s="53"/>
      <c r="M57" s="55"/>
      <c r="N57" s="55"/>
      <c r="O57" s="55"/>
      <c r="P57" s="55"/>
      <c r="Q57" s="53"/>
      <c r="R57" s="53"/>
      <c r="S57" s="53"/>
      <c r="T57" s="53"/>
    </row>
    <row r="58" spans="2:22" x14ac:dyDescent="0.3">
      <c r="B58" s="53"/>
      <c r="C58" s="53"/>
      <c r="D58" s="53"/>
      <c r="E58" s="53"/>
      <c r="F58" s="53"/>
      <c r="G58" s="54"/>
      <c r="H58" s="53"/>
      <c r="I58" s="53"/>
      <c r="J58" s="53"/>
      <c r="K58" s="53"/>
      <c r="L58" s="53"/>
      <c r="M58" s="55"/>
      <c r="N58" s="55"/>
      <c r="O58" s="55"/>
      <c r="P58" s="55"/>
      <c r="Q58" s="53"/>
      <c r="R58" s="53"/>
      <c r="S58" s="53"/>
      <c r="T58" s="53"/>
    </row>
    <row r="59" spans="2:22" x14ac:dyDescent="0.3">
      <c r="B59" s="53"/>
      <c r="C59" s="53"/>
      <c r="D59" s="53"/>
      <c r="E59" s="53"/>
      <c r="F59" s="53"/>
      <c r="G59" s="54"/>
      <c r="H59" s="53"/>
      <c r="I59" s="53"/>
      <c r="J59" s="53"/>
      <c r="K59" s="53"/>
      <c r="L59" s="53"/>
      <c r="M59" s="55"/>
      <c r="N59" s="55"/>
      <c r="O59" s="55"/>
      <c r="P59" s="55"/>
      <c r="Q59" s="53"/>
      <c r="R59" s="53"/>
      <c r="S59" s="53"/>
      <c r="T59" s="53"/>
    </row>
    <row r="60" spans="2:22" x14ac:dyDescent="0.3">
      <c r="B60" s="53"/>
      <c r="C60" s="53"/>
      <c r="D60" s="53"/>
      <c r="E60" s="53"/>
      <c r="F60" s="53"/>
      <c r="G60" s="54"/>
      <c r="H60" s="53"/>
      <c r="I60" s="53"/>
      <c r="J60" s="53"/>
      <c r="K60" s="53"/>
      <c r="L60" s="53"/>
      <c r="M60" s="55"/>
      <c r="N60" s="55"/>
      <c r="O60" s="55"/>
      <c r="P60" s="55"/>
      <c r="Q60" s="53"/>
      <c r="R60" s="53"/>
      <c r="S60" s="53"/>
      <c r="T60" s="53"/>
    </row>
    <row r="61" spans="2:22" x14ac:dyDescent="0.3">
      <c r="B61" s="53"/>
      <c r="C61" s="53"/>
      <c r="D61" s="53"/>
      <c r="E61" s="53"/>
      <c r="F61" s="53"/>
      <c r="G61" s="54"/>
      <c r="H61" s="53"/>
      <c r="I61" s="53"/>
      <c r="J61" s="53"/>
      <c r="K61" s="53"/>
      <c r="L61" s="53"/>
      <c r="M61" s="55"/>
      <c r="N61" s="55"/>
      <c r="O61" s="55"/>
      <c r="P61" s="55"/>
      <c r="Q61" s="53"/>
      <c r="R61" s="53"/>
      <c r="S61" s="53"/>
      <c r="T61" s="53"/>
    </row>
    <row r="62" spans="2:22" x14ac:dyDescent="0.3">
      <c r="B62" s="53"/>
      <c r="C62" s="53"/>
      <c r="D62" s="53"/>
      <c r="E62" s="53"/>
      <c r="F62" s="53"/>
      <c r="G62" s="54"/>
      <c r="H62" s="53"/>
      <c r="I62" s="53"/>
      <c r="J62" s="53"/>
      <c r="K62" s="53"/>
      <c r="L62" s="53"/>
      <c r="M62" s="55"/>
      <c r="N62" s="55"/>
      <c r="O62" s="55"/>
      <c r="P62" s="55"/>
      <c r="Q62" s="53"/>
      <c r="R62" s="53"/>
      <c r="S62" s="53"/>
      <c r="T62" s="53"/>
    </row>
    <row r="63" spans="2:22" x14ac:dyDescent="0.3">
      <c r="B63" s="53"/>
      <c r="C63" s="53"/>
      <c r="D63" s="53"/>
      <c r="E63" s="53"/>
      <c r="F63" s="53"/>
      <c r="G63" s="54"/>
      <c r="H63" s="53"/>
      <c r="I63" s="53"/>
      <c r="J63" s="53"/>
      <c r="K63" s="53"/>
      <c r="L63" s="53"/>
      <c r="M63" s="55"/>
      <c r="N63" s="55"/>
      <c r="O63" s="55"/>
      <c r="P63" s="55"/>
      <c r="Q63" s="53"/>
      <c r="R63" s="53"/>
      <c r="S63" s="53"/>
      <c r="T63" s="53"/>
    </row>
    <row r="64" spans="2:22" x14ac:dyDescent="0.3">
      <c r="B64" s="53"/>
      <c r="C64" s="53"/>
      <c r="D64" s="53"/>
      <c r="E64" s="53"/>
      <c r="F64" s="53"/>
      <c r="G64" s="54"/>
      <c r="H64" s="53"/>
      <c r="I64" s="53"/>
      <c r="J64" s="53"/>
      <c r="K64" s="53"/>
      <c r="L64" s="53"/>
      <c r="M64" s="55"/>
      <c r="N64" s="55"/>
      <c r="O64" s="55"/>
      <c r="P64" s="55"/>
      <c r="Q64" s="53"/>
      <c r="R64" s="53"/>
      <c r="S64" s="53"/>
      <c r="T64" s="53"/>
    </row>
    <row r="65" spans="2:20" x14ac:dyDescent="0.3">
      <c r="B65" s="53"/>
      <c r="C65" s="53"/>
      <c r="D65" s="53"/>
      <c r="E65" s="53"/>
      <c r="F65" s="53"/>
      <c r="G65" s="54"/>
      <c r="H65" s="53"/>
      <c r="I65" s="53"/>
      <c r="J65" s="53"/>
      <c r="K65" s="53"/>
      <c r="L65" s="53"/>
      <c r="M65" s="55"/>
      <c r="N65" s="55"/>
      <c r="O65" s="55"/>
      <c r="P65" s="55"/>
      <c r="Q65" s="53"/>
      <c r="R65" s="53"/>
      <c r="S65" s="53"/>
      <c r="T65" s="53"/>
    </row>
    <row r="66" spans="2:20" x14ac:dyDescent="0.3">
      <c r="B66" s="53"/>
      <c r="C66" s="53"/>
      <c r="D66" s="53"/>
      <c r="E66" s="53"/>
      <c r="F66" s="53"/>
      <c r="G66" s="54"/>
      <c r="H66" s="53"/>
      <c r="I66" s="53"/>
      <c r="J66" s="53"/>
      <c r="K66" s="53"/>
      <c r="L66" s="53"/>
      <c r="M66" s="55"/>
      <c r="N66" s="55"/>
      <c r="O66" s="55"/>
      <c r="P66" s="55"/>
      <c r="Q66" s="53"/>
      <c r="R66" s="53"/>
      <c r="S66" s="53"/>
      <c r="T66" s="53"/>
    </row>
    <row r="67" spans="2:20" x14ac:dyDescent="0.3">
      <c r="B67" s="53"/>
      <c r="C67" s="53"/>
      <c r="D67" s="53"/>
      <c r="E67" s="53"/>
      <c r="F67" s="53"/>
      <c r="G67" s="54"/>
      <c r="H67" s="53"/>
      <c r="I67" s="53"/>
      <c r="J67" s="53"/>
      <c r="K67" s="53"/>
      <c r="L67" s="53"/>
      <c r="M67" s="55"/>
      <c r="N67" s="55"/>
      <c r="O67" s="55"/>
      <c r="P67" s="55"/>
      <c r="Q67" s="53"/>
      <c r="R67" s="53"/>
      <c r="S67" s="53"/>
      <c r="T67" s="53"/>
    </row>
    <row r="68" spans="2:20" x14ac:dyDescent="0.3">
      <c r="B68" s="53"/>
      <c r="C68" s="53"/>
      <c r="D68" s="53"/>
      <c r="E68" s="53"/>
      <c r="F68" s="53"/>
      <c r="G68" s="54"/>
      <c r="H68" s="53"/>
      <c r="I68" s="53"/>
      <c r="J68" s="53"/>
      <c r="K68" s="53"/>
      <c r="L68" s="53"/>
      <c r="M68" s="55"/>
      <c r="N68" s="55"/>
      <c r="O68" s="55"/>
      <c r="P68" s="55"/>
      <c r="Q68" s="53"/>
      <c r="R68" s="53"/>
      <c r="S68" s="53"/>
      <c r="T68" s="53"/>
    </row>
    <row r="69" spans="2:20" x14ac:dyDescent="0.3">
      <c r="B69" s="53"/>
      <c r="C69" s="53"/>
      <c r="D69" s="53"/>
      <c r="E69" s="53"/>
      <c r="F69" s="53"/>
      <c r="G69" s="54"/>
      <c r="H69" s="53"/>
      <c r="I69" s="53"/>
      <c r="J69" s="53"/>
      <c r="K69" s="53"/>
      <c r="L69" s="53"/>
      <c r="M69" s="55"/>
      <c r="N69" s="55"/>
      <c r="O69" s="55"/>
      <c r="P69" s="55"/>
      <c r="Q69" s="53"/>
      <c r="R69" s="53"/>
      <c r="S69" s="53"/>
      <c r="T69" s="53"/>
    </row>
    <row r="70" spans="2:20" x14ac:dyDescent="0.3">
      <c r="B70" s="53"/>
      <c r="C70" s="53"/>
      <c r="D70" s="53"/>
      <c r="E70" s="53"/>
      <c r="F70" s="53"/>
      <c r="G70" s="54"/>
      <c r="H70" s="53"/>
      <c r="I70" s="53"/>
      <c r="J70" s="53"/>
      <c r="K70" s="53"/>
      <c r="L70" s="53"/>
      <c r="M70" s="55"/>
      <c r="N70" s="55"/>
      <c r="O70" s="55"/>
      <c r="P70" s="55"/>
      <c r="Q70" s="53"/>
      <c r="R70" s="53"/>
      <c r="S70" s="53"/>
      <c r="T70" s="53"/>
    </row>
  </sheetData>
  <sheetProtection algorithmName="SHA-512" hashValue="zwh6QQkVY/oiI4UG7YWtiCMhGxw+mRHCENxx8z0NrAvBPibbL2umifCcUEg4e2TMsfCUUuqeApKFuEsOlXhgHw==" saltValue="jYqGVM7H2XjbFWMwVjVLMg==" spinCount="100000" sheet="1" objects="1" scenarios="1"/>
  <mergeCells count="5">
    <mergeCell ref="D5:H5"/>
    <mergeCell ref="J5:L5"/>
    <mergeCell ref="N5:P5"/>
    <mergeCell ref="B2:P2"/>
    <mergeCell ref="L38:S38"/>
  </mergeCells>
  <pageMargins left="0.7" right="0.7" top="0.75" bottom="0.75" header="0.3" footer="0.3"/>
  <ignoredErrors>
    <ignoredError sqref="G8:G17 D8:D17 E8:E17 J8:K17 L8:L17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DB55-C002-4334-ACE0-09B28F809198}">
  <dimension ref="A1"/>
  <sheetViews>
    <sheetView showGridLines="0" workbookViewId="0">
      <selection activeCell="B2" sqref="B2"/>
    </sheetView>
  </sheetViews>
  <sheetFormatPr defaultRowHeight="14.4" x14ac:dyDescent="0.3"/>
  <cols>
    <col min="1" max="1" width="2.33203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EA23-ECF3-491E-B413-263AD2C89A9B}">
  <dimension ref="B2:U33"/>
  <sheetViews>
    <sheetView showGridLines="0" topLeftCell="A13" zoomScale="121" workbookViewId="0">
      <selection activeCell="F36" sqref="F36"/>
    </sheetView>
  </sheetViews>
  <sheetFormatPr defaultRowHeight="14.4" x14ac:dyDescent="0.3"/>
  <cols>
    <col min="1" max="1" width="2.33203125" style="49" customWidth="1"/>
    <col min="2" max="2" width="8.88671875" style="49"/>
    <col min="3" max="3" width="10.5546875" style="49" customWidth="1"/>
    <col min="4" max="4" width="8.88671875" style="49"/>
    <col min="5" max="5" width="10.33203125" style="49" customWidth="1"/>
    <col min="6" max="6" width="8.88671875" style="49"/>
    <col min="7" max="7" width="6.33203125" style="49" customWidth="1"/>
    <col min="8" max="12" width="8.88671875" style="49"/>
    <col min="13" max="16" width="8.88671875" style="16"/>
    <col min="17" max="19" width="8.88671875" style="49"/>
    <col min="20" max="20" width="2.77734375" style="49" customWidth="1"/>
    <col min="21" max="16384" width="8.88671875" style="49"/>
  </cols>
  <sheetData>
    <row r="2" spans="2:6" x14ac:dyDescent="0.3">
      <c r="B2" s="48" t="s">
        <v>49</v>
      </c>
      <c r="C2" s="48"/>
      <c r="D2" s="48"/>
      <c r="E2" s="48"/>
      <c r="F2" s="48"/>
    </row>
    <row r="3" spans="2:6" x14ac:dyDescent="0.3">
      <c r="B3" s="50"/>
      <c r="C3" s="51" t="s">
        <v>55</v>
      </c>
      <c r="D3" s="51" t="s">
        <v>43</v>
      </c>
      <c r="E3" s="51" t="s">
        <v>56</v>
      </c>
      <c r="F3" s="51" t="s">
        <v>38</v>
      </c>
    </row>
    <row r="4" spans="2:6" x14ac:dyDescent="0.3">
      <c r="B4" s="50" t="s">
        <v>50</v>
      </c>
      <c r="C4" s="52">
        <v>668</v>
      </c>
      <c r="D4" s="52">
        <v>668</v>
      </c>
      <c r="E4" s="52">
        <v>3677</v>
      </c>
      <c r="F4" s="52">
        <v>3677</v>
      </c>
    </row>
    <row r="5" spans="2:6" x14ac:dyDescent="0.3">
      <c r="B5" s="50" t="s">
        <v>53</v>
      </c>
      <c r="C5" s="52">
        <v>1056</v>
      </c>
      <c r="D5" s="52">
        <v>1056</v>
      </c>
      <c r="E5" s="52">
        <v>1433</v>
      </c>
      <c r="F5" s="52">
        <v>1433</v>
      </c>
    </row>
    <row r="6" spans="2:6" x14ac:dyDescent="0.3">
      <c r="B6" s="50" t="s">
        <v>51</v>
      </c>
      <c r="C6" s="52">
        <v>867</v>
      </c>
      <c r="D6" s="52">
        <v>867</v>
      </c>
      <c r="E6" s="52">
        <v>1071</v>
      </c>
      <c r="F6" s="52">
        <v>1071</v>
      </c>
    </row>
    <row r="7" spans="2:6" x14ac:dyDescent="0.3">
      <c r="B7" s="50" t="s">
        <v>52</v>
      </c>
      <c r="C7" s="52">
        <v>697</v>
      </c>
      <c r="D7" s="52">
        <v>697</v>
      </c>
      <c r="E7" s="52">
        <v>802</v>
      </c>
      <c r="F7" s="52">
        <v>802</v>
      </c>
    </row>
    <row r="8" spans="2:6" x14ac:dyDescent="0.3">
      <c r="B8" s="50" t="s">
        <v>54</v>
      </c>
      <c r="C8" s="52">
        <v>2136</v>
      </c>
      <c r="D8" s="52">
        <v>2136</v>
      </c>
      <c r="E8" s="52">
        <v>3035</v>
      </c>
      <c r="F8" s="52">
        <v>3035</v>
      </c>
    </row>
    <row r="19" spans="2:21" ht="15" thickBot="1" x14ac:dyDescent="0.35"/>
    <row r="20" spans="2:21" x14ac:dyDescent="0.3">
      <c r="B20" s="17" t="s">
        <v>60</v>
      </c>
      <c r="C20" s="18"/>
      <c r="D20" s="19"/>
      <c r="E20" s="19"/>
      <c r="F20" s="19"/>
      <c r="G20" s="18" t="s">
        <v>64</v>
      </c>
      <c r="H20" s="19"/>
      <c r="I20" s="19"/>
      <c r="J20" s="19"/>
      <c r="K20" s="19"/>
      <c r="L20" s="20" t="s">
        <v>66</v>
      </c>
      <c r="M20" s="20"/>
      <c r="N20" s="20"/>
      <c r="O20" s="20"/>
      <c r="P20" s="20"/>
      <c r="Q20" s="20"/>
      <c r="R20" s="20"/>
      <c r="S20" s="20"/>
      <c r="T20" s="21"/>
      <c r="U20" s="22"/>
    </row>
    <row r="21" spans="2:21" ht="3.6" customHeight="1" thickBot="1" x14ac:dyDescent="0.35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25"/>
      <c r="O21" s="25"/>
      <c r="P21" s="25"/>
      <c r="Q21" s="24"/>
      <c r="R21" s="24"/>
      <c r="S21" s="24"/>
      <c r="T21" s="26"/>
      <c r="U21" s="22"/>
    </row>
    <row r="22" spans="2:21" x14ac:dyDescent="0.3">
      <c r="B22" s="27" t="s">
        <v>61</v>
      </c>
      <c r="C22" s="28"/>
      <c r="D22" s="28"/>
      <c r="E22" s="28"/>
      <c r="F22" s="28"/>
      <c r="G22" s="29" t="s">
        <v>65</v>
      </c>
      <c r="H22" s="28"/>
      <c r="I22" s="28"/>
      <c r="J22" s="28"/>
      <c r="K22" s="28"/>
      <c r="L22" s="28" t="s">
        <v>67</v>
      </c>
      <c r="M22" s="30"/>
      <c r="N22" s="30"/>
      <c r="O22" s="30"/>
      <c r="P22" s="30"/>
      <c r="Q22" s="28"/>
      <c r="R22" s="28"/>
      <c r="S22" s="28"/>
      <c r="T22" s="31"/>
      <c r="U22" s="22"/>
    </row>
    <row r="23" spans="2:21" x14ac:dyDescent="0.3">
      <c r="B23" s="32"/>
      <c r="C23" s="33"/>
      <c r="D23" s="33"/>
      <c r="E23" s="33"/>
      <c r="F23" s="33"/>
      <c r="G23" s="34" t="s">
        <v>70</v>
      </c>
      <c r="H23" s="33"/>
      <c r="I23" s="33"/>
      <c r="J23" s="33"/>
      <c r="K23" s="33"/>
      <c r="L23" s="33" t="s">
        <v>68</v>
      </c>
      <c r="M23" s="35"/>
      <c r="N23" s="35"/>
      <c r="O23" s="35"/>
      <c r="P23" s="35"/>
      <c r="Q23" s="33"/>
      <c r="R23" s="33"/>
      <c r="S23" s="33"/>
      <c r="T23" s="36"/>
      <c r="U23" s="22"/>
    </row>
    <row r="24" spans="2:21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 t="s">
        <v>82</v>
      </c>
      <c r="M24" s="35"/>
      <c r="N24" s="35"/>
      <c r="O24" s="35"/>
      <c r="P24" s="35"/>
      <c r="Q24" s="33"/>
      <c r="R24" s="33"/>
      <c r="S24" s="33"/>
      <c r="T24" s="36"/>
      <c r="U24" s="22"/>
    </row>
    <row r="25" spans="2:21" ht="15" thickBot="1" x14ac:dyDescent="0.35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 t="s">
        <v>69</v>
      </c>
      <c r="M25" s="35"/>
      <c r="N25" s="35"/>
      <c r="O25" s="35"/>
      <c r="P25" s="35"/>
      <c r="Q25" s="33"/>
      <c r="R25" s="33"/>
      <c r="S25" s="33"/>
      <c r="T25" s="36"/>
      <c r="U25" s="22"/>
    </row>
    <row r="26" spans="2:21" ht="15" thickBot="1" x14ac:dyDescent="0.3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39"/>
      <c r="O26" s="39"/>
      <c r="P26" s="39"/>
      <c r="Q26" s="38"/>
      <c r="R26" s="38"/>
      <c r="S26" s="38"/>
      <c r="T26" s="40"/>
      <c r="U26" s="22"/>
    </row>
    <row r="27" spans="2:21" x14ac:dyDescent="0.3">
      <c r="B27" s="41" t="s">
        <v>62</v>
      </c>
      <c r="C27" s="33"/>
      <c r="D27" s="33"/>
      <c r="E27" s="33"/>
      <c r="F27" s="33"/>
      <c r="G27" s="34" t="s">
        <v>71</v>
      </c>
      <c r="H27" s="34"/>
      <c r="I27" s="34"/>
      <c r="J27" s="34"/>
      <c r="K27" s="33"/>
      <c r="L27" s="34" t="s">
        <v>74</v>
      </c>
      <c r="M27" s="35"/>
      <c r="N27" s="35"/>
      <c r="O27" s="35"/>
      <c r="P27" s="35"/>
      <c r="Q27" s="33"/>
      <c r="R27" s="33"/>
      <c r="S27" s="33"/>
      <c r="T27" s="36"/>
      <c r="U27" s="22"/>
    </row>
    <row r="28" spans="2:21" x14ac:dyDescent="0.3">
      <c r="B28" s="41"/>
      <c r="C28" s="33"/>
      <c r="D28" s="33"/>
      <c r="E28" s="33"/>
      <c r="F28" s="33"/>
      <c r="G28" s="34" t="s">
        <v>72</v>
      </c>
      <c r="H28" s="34"/>
      <c r="I28" s="34"/>
      <c r="J28" s="34"/>
      <c r="K28" s="33"/>
      <c r="L28" s="33" t="s">
        <v>80</v>
      </c>
      <c r="M28" s="35"/>
      <c r="N28" s="35"/>
      <c r="O28" s="35"/>
      <c r="P28" s="35"/>
      <c r="Q28" s="33"/>
      <c r="R28" s="33"/>
      <c r="S28" s="33"/>
      <c r="T28" s="36"/>
      <c r="U28" s="22"/>
    </row>
    <row r="29" spans="2:21" ht="15" thickBot="1" x14ac:dyDescent="0.35">
      <c r="B29" s="32"/>
      <c r="C29" s="33"/>
      <c r="D29" s="33"/>
      <c r="E29" s="33"/>
      <c r="F29" s="33"/>
      <c r="G29" s="34" t="s">
        <v>73</v>
      </c>
      <c r="H29" s="34"/>
      <c r="I29" s="34"/>
      <c r="J29" s="34"/>
      <c r="K29" s="33"/>
      <c r="L29" s="33" t="s">
        <v>81</v>
      </c>
      <c r="M29" s="35"/>
      <c r="N29" s="35"/>
      <c r="O29" s="35"/>
      <c r="P29" s="35"/>
      <c r="Q29" s="33"/>
      <c r="R29" s="33"/>
      <c r="S29" s="33"/>
      <c r="T29" s="36"/>
      <c r="U29" s="22"/>
    </row>
    <row r="30" spans="2:21" ht="15" thickBot="1" x14ac:dyDescent="0.35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9"/>
      <c r="N30" s="39"/>
      <c r="O30" s="39"/>
      <c r="P30" s="39"/>
      <c r="Q30" s="38"/>
      <c r="R30" s="38"/>
      <c r="S30" s="38"/>
      <c r="T30" s="40"/>
      <c r="U30" s="22"/>
    </row>
    <row r="31" spans="2:21" x14ac:dyDescent="0.3">
      <c r="B31" s="42" t="s">
        <v>63</v>
      </c>
      <c r="C31" s="33"/>
      <c r="D31" s="33"/>
      <c r="E31" s="33"/>
      <c r="F31" s="33"/>
      <c r="G31" s="43" t="s">
        <v>75</v>
      </c>
      <c r="H31" s="33"/>
      <c r="I31" s="33"/>
      <c r="J31" s="33"/>
      <c r="K31" s="33"/>
      <c r="L31" s="34" t="s">
        <v>78</v>
      </c>
      <c r="M31" s="35"/>
      <c r="N31" s="35"/>
      <c r="O31" s="35"/>
      <c r="P31" s="35"/>
      <c r="Q31" s="33"/>
      <c r="R31" s="33"/>
      <c r="S31" s="33"/>
      <c r="T31" s="36"/>
      <c r="U31" s="22"/>
    </row>
    <row r="32" spans="2:21" x14ac:dyDescent="0.3">
      <c r="B32" s="44"/>
      <c r="C32" s="33"/>
      <c r="D32" s="33"/>
      <c r="E32" s="33"/>
      <c r="F32" s="33"/>
      <c r="G32" s="33" t="s">
        <v>76</v>
      </c>
      <c r="H32" s="33"/>
      <c r="I32" s="33"/>
      <c r="J32" s="33"/>
      <c r="K32" s="33"/>
      <c r="L32" s="33" t="s">
        <v>79</v>
      </c>
      <c r="M32" s="35"/>
      <c r="N32" s="35"/>
      <c r="O32" s="35"/>
      <c r="P32" s="35"/>
      <c r="Q32" s="33"/>
      <c r="R32" s="33"/>
      <c r="S32" s="33"/>
      <c r="T32" s="36"/>
      <c r="U32" s="22"/>
    </row>
    <row r="33" spans="2:21" ht="15" thickBot="1" x14ac:dyDescent="0.35">
      <c r="B33" s="45"/>
      <c r="C33" s="24"/>
      <c r="D33" s="24"/>
      <c r="E33" s="24"/>
      <c r="F33" s="24"/>
      <c r="G33" s="46" t="s">
        <v>77</v>
      </c>
      <c r="H33" s="24"/>
      <c r="I33" s="24"/>
      <c r="J33" s="24"/>
      <c r="K33" s="24"/>
      <c r="L33" s="24"/>
      <c r="M33" s="25"/>
      <c r="N33" s="25"/>
      <c r="O33" s="25"/>
      <c r="P33" s="25"/>
      <c r="Q33" s="24"/>
      <c r="R33" s="24"/>
      <c r="S33" s="24"/>
      <c r="T33" s="47"/>
      <c r="U33" s="22"/>
    </row>
  </sheetData>
  <sheetProtection algorithmName="SHA-512" hashValue="CDuBLdZkJyvqqnm7J72iQbu5iNFk/gs7//ggnjgLrGJ+ZjY00XFn/Ps5tJNJOn3RMD6hL85byRsVUSzxKApOHQ==" saltValue="yLbxS5WHc2Zh7vCZnFKQXA==" spinCount="100000" sheet="1" objects="1" scenarios="1"/>
  <mergeCells count="2">
    <mergeCell ref="B2:F2"/>
    <mergeCell ref="L20:S2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Relative Pricing</vt:lpstr>
      <vt:lpstr>Relative Pricng Analysis</vt:lpstr>
      <vt:lpstr>Footbal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Anvay Gulwe</dc:creator>
  <cp:lastModifiedBy>Anvay Gulwe</cp:lastModifiedBy>
  <dcterms:created xsi:type="dcterms:W3CDTF">2025-09-07T09:20:41Z</dcterms:created>
  <dcterms:modified xsi:type="dcterms:W3CDTF">2025-09-07T15:14:44Z</dcterms:modified>
</cp:coreProperties>
</file>