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mc:AlternateContent xmlns:mc="http://schemas.openxmlformats.org/markup-compatibility/2006">
    <mc:Choice Requires="x15">
      <x15ac:absPath xmlns:x15ac="http://schemas.microsoft.com/office/spreadsheetml/2010/11/ac" url="D:\Excel Portfolio\"/>
    </mc:Choice>
  </mc:AlternateContent>
  <xr:revisionPtr revIDLastSave="0" documentId="13_ncr:1_{09BBA106-9C81-42C3-82A6-524FEF3AF4B6}" xr6:coauthVersionLast="47" xr6:coauthVersionMax="47" xr10:uidLastSave="{00000000-0000-0000-0000-000000000000}"/>
  <bookViews>
    <workbookView xWindow="-108" yWindow="-108" windowWidth="23256" windowHeight="12456" tabRatio="500" activeTab="2" xr2:uid="{00000000-000D-0000-FFFF-FFFF00000000}"/>
  </bookViews>
  <sheets>
    <sheet name="Cover" sheetId="1" r:id="rId1"/>
    <sheet name="Assumptions" sheetId="2" r:id="rId2"/>
    <sheet name="SOTP Valuation" sheetId="3" r:id="rId3"/>
    <sheet name="Scenario Analysis" sheetId="4" r:id="rId4"/>
    <sheet name="Sensitivity" sheetId="5" r:id="rId5"/>
  </sheets>
  <definedNames>
    <definedName name="_xlnm.Print_Area" localSheetId="1">Assumptions!$A$1:$F$89</definedName>
    <definedName name="_xlnm.Print_Area" localSheetId="4">Sensitivity!$A$1:$G$36</definedName>
    <definedName name="_xlnm.Print_Area" localSheetId="2">'SOTP Valuation'!$A$1:$H$16</definedName>
  </definedNames>
  <calcPr calcId="191029" iterateDelta="1E-4"/>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loext="http://schemas.libreoffice.org/" uri="{7626C862-2A13-11E5-B345-FEFF819CDC9F}">
      <loext:extCalcPr stringRefSyntax="ExcelA1"/>
    </ext>
  </extLst>
</workbook>
</file>

<file path=xl/calcChain.xml><?xml version="1.0" encoding="utf-8"?>
<calcChain xmlns="http://schemas.openxmlformats.org/spreadsheetml/2006/main">
  <c r="F7" i="4" l="1"/>
  <c r="G15" i="3"/>
  <c r="C17" i="4" s="1"/>
  <c r="E17" i="4" s="1"/>
  <c r="G17" i="4" s="1"/>
  <c r="C39" i="2"/>
  <c r="D55" i="2"/>
  <c r="D31" i="2"/>
  <c r="C15" i="4"/>
  <c r="E15" i="4" s="1"/>
  <c r="G15" i="4" s="1"/>
  <c r="I33" i="5" l="1"/>
  <c r="I25" i="5"/>
  <c r="E31" i="5"/>
  <c r="E23" i="5"/>
  <c r="I15" i="5"/>
  <c r="E14" i="5"/>
  <c r="I7" i="5"/>
  <c r="E5" i="5"/>
  <c r="F9" i="4" l="1"/>
  <c r="F8" i="4"/>
  <c r="F6" i="4"/>
  <c r="G11" i="4"/>
  <c r="D11" i="2"/>
  <c r="G13" i="3"/>
  <c r="G11" i="3"/>
  <c r="E13" i="4" s="1"/>
  <c r="D28" i="2"/>
  <c r="D43" i="2"/>
  <c r="C15" i="2"/>
  <c r="G12" i="4" l="1"/>
  <c r="G14" i="4" s="1"/>
  <c r="G16" i="4" s="1"/>
  <c r="G18" i="4" s="1"/>
  <c r="D80" i="2"/>
  <c r="E80" i="2" s="1"/>
  <c r="F80" i="2" s="1"/>
  <c r="D77" i="2"/>
  <c r="E77" i="2" s="1"/>
  <c r="F77" i="2" s="1"/>
  <c r="D74" i="2"/>
  <c r="E74" i="2" s="1"/>
  <c r="F74" i="2" s="1"/>
  <c r="D71" i="2"/>
  <c r="E71" i="2" s="1"/>
  <c r="F71" i="2" s="1"/>
  <c r="D68" i="2"/>
  <c r="E68" i="2" s="1"/>
  <c r="F68" i="2" s="1"/>
  <c r="D65" i="2"/>
  <c r="E65" i="2" s="1"/>
  <c r="F65" i="2" s="1"/>
  <c r="D62" i="2"/>
  <c r="E62" i="2" s="1"/>
  <c r="F62" i="2" s="1"/>
  <c r="E55" i="2"/>
  <c r="F55" i="2" s="1"/>
  <c r="E52" i="2"/>
  <c r="F52" i="2" s="1"/>
  <c r="D49" i="2"/>
  <c r="E49" i="2" s="1"/>
  <c r="F49" i="2" s="1"/>
  <c r="D46" i="2"/>
  <c r="E46" i="2" s="1"/>
  <c r="F46" i="2" s="1"/>
  <c r="E43" i="2"/>
  <c r="F43" i="2" s="1"/>
  <c r="E28" i="2"/>
  <c r="F28" i="2" s="1"/>
  <c r="D25" i="2"/>
  <c r="E25" i="2" s="1"/>
  <c r="F25" i="2" s="1"/>
  <c r="D22" i="2"/>
  <c r="E22" i="2" s="1"/>
  <c r="F22" i="2" s="1"/>
  <c r="E11" i="2"/>
  <c r="F11" i="2" s="1"/>
  <c r="E31" i="2" l="1"/>
  <c r="D34" i="2"/>
  <c r="D5" i="3" s="1"/>
  <c r="D15" i="2"/>
  <c r="F39" i="2"/>
  <c r="E39" i="2"/>
  <c r="D39" i="2"/>
  <c r="D7" i="3"/>
  <c r="D6" i="3"/>
  <c r="F15" i="2"/>
  <c r="E15" i="2"/>
  <c r="C11" i="4"/>
  <c r="B17" i="5" l="1"/>
  <c r="I14" i="5"/>
  <c r="I17" i="5" s="1"/>
  <c r="B14" i="5" s="1"/>
  <c r="G7" i="3"/>
  <c r="I32" i="5"/>
  <c r="I34" i="5" s="1"/>
  <c r="B31" i="5" s="1"/>
  <c r="B34" i="5"/>
  <c r="B26" i="5"/>
  <c r="I24" i="5"/>
  <c r="I26" i="5" s="1"/>
  <c r="B23" i="5" s="1"/>
  <c r="C12" i="4"/>
  <c r="C14" i="4" s="1"/>
  <c r="G5" i="3"/>
  <c r="H5" i="3" s="1"/>
  <c r="E7" i="4"/>
  <c r="G6" i="3"/>
  <c r="H6" i="3" s="1"/>
  <c r="E8" i="4"/>
  <c r="F31" i="2"/>
  <c r="F34" i="2" s="1"/>
  <c r="E34" i="2"/>
  <c r="H7" i="3"/>
  <c r="E9" i="4"/>
  <c r="D4" i="3"/>
  <c r="D16" i="2"/>
  <c r="F16" i="2"/>
  <c r="E16" i="2"/>
  <c r="C16" i="4" l="1"/>
  <c r="C18" i="4" s="1"/>
  <c r="G4" i="3"/>
  <c r="H4" i="3" s="1"/>
  <c r="I6" i="5"/>
  <c r="I8" i="5" s="1"/>
  <c r="B5" i="5" s="1"/>
  <c r="B8" i="5"/>
  <c r="E6" i="4"/>
  <c r="E11" i="4" s="1"/>
  <c r="G9" i="3" l="1"/>
  <c r="G10" i="3" s="1"/>
  <c r="E12" i="4"/>
  <c r="E14" i="4" s="1"/>
  <c r="G12" i="3" l="1"/>
  <c r="G14" i="3" s="1"/>
  <c r="G16" i="3" s="1"/>
  <c r="E16" i="4"/>
  <c r="E18" i="4"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Anvay</author>
  </authors>
  <commentList>
    <comment ref="C11" authorId="0" shapeId="0" xr:uid="{41D6080D-FDDC-47EC-8891-FA64997E311A}">
      <text>
        <r>
          <rPr>
            <b/>
            <sz val="9"/>
            <color indexed="81"/>
            <rFont val="Tahoma"/>
            <family val="2"/>
          </rPr>
          <t>Anvay</t>
        </r>
        <r>
          <rPr>
            <sz val="9"/>
            <color indexed="81"/>
            <rFont val="Tahoma"/>
            <family val="2"/>
          </rPr>
          <t xml:space="preserve">
This figure is sourced directly from JM Financial’s FY25 Annual Report, specifically from Segment Disclosures (Note 46, Page 401), where the Investment Banking segment revenue is reported as ₹1,758.61 Cr.</t>
        </r>
      </text>
    </comment>
    <comment ref="D12" authorId="0" shapeId="0" xr:uid="{6B039D8C-4E9A-4287-9C30-DA879C0E8257}">
      <text>
        <r>
          <rPr>
            <b/>
            <sz val="9"/>
            <color indexed="81"/>
            <rFont val="Tahoma"/>
            <family val="2"/>
          </rPr>
          <t>Anvay:</t>
        </r>
        <r>
          <rPr>
            <sz val="9"/>
            <color indexed="81"/>
            <rFont val="Tahoma"/>
            <family val="2"/>
          </rPr>
          <t xml:space="preserve">
The company has a strong IPO pipeline of 54 filings, with an estimated value of ₹1.21 lakh crore. Additionally, JM Financial ranked #1 in IPO league tables in CY25 and has already completed 37 ECM deals. Considering this strong deal pipeline and execution track record, a 19% growth assumption is both realistic and conservative.</t>
        </r>
      </text>
    </comment>
    <comment ref="E12" authorId="0" shapeId="0" xr:uid="{D9FE06AA-8E37-44E5-8BDA-A2DA87B6FF0C}">
      <text>
        <r>
          <rPr>
            <b/>
            <sz val="9"/>
            <color indexed="81"/>
            <rFont val="Tahoma"/>
            <family val="2"/>
          </rPr>
          <t>Anvay:</t>
        </r>
        <r>
          <rPr>
            <sz val="9"/>
            <color indexed="81"/>
            <rFont val="Tahoma"/>
            <family val="2"/>
          </rPr>
          <t xml:space="preserve">
Not all IPOs are executed within a single year. The existing pipeline typically converts over a period of 2–3 years. Additionally, M&amp;A transactions and QIB placements contribute to fee income, supporting overall revenue visibility.</t>
        </r>
      </text>
    </comment>
    <comment ref="F12" authorId="0" shapeId="0" xr:uid="{0729CF93-1586-4397-84FF-E4CDDF64CB94}">
      <text>
        <r>
          <rPr>
            <b/>
            <sz val="9"/>
            <color indexed="81"/>
            <rFont val="Tahoma"/>
            <family val="2"/>
          </rPr>
          <t>Anvay:</t>
        </r>
        <r>
          <rPr>
            <sz val="9"/>
            <color indexed="81"/>
            <rFont val="Tahoma"/>
            <family val="2"/>
          </rPr>
          <t xml:space="preserve">
After an initial IPO-driven surge, capital market activity typically normalizes. At this stage, revenue growth is supported by a steady flow of advisory mandates and capital market transactions, resulting in a stable growth trajectory.
</t>
        </r>
      </text>
    </comment>
    <comment ref="C14" authorId="0" shapeId="0" xr:uid="{C2AA02FA-4323-4E1D-A3B7-F9175409A83D}">
      <text>
        <r>
          <rPr>
            <b/>
            <sz val="9"/>
            <color indexed="81"/>
            <rFont val="Tahoma"/>
            <family val="2"/>
          </rPr>
          <t>Anvay:</t>
        </r>
        <r>
          <rPr>
            <sz val="9"/>
            <color indexed="81"/>
            <rFont val="Tahoma"/>
            <family val="2"/>
          </rPr>
          <t xml:space="preserve">
This margin has been calculated using FY25 segment profit and revenue figures, as reported in JM Financial’s Annual Report under Segment Disclosures (Note 46, Page 401)
Calculation:
Profit = ₹587 Cr
Revenue = ₹1,758.61 Cr
Formula:
587 ÷ 1,758.61 = 33.4%
</t>
        </r>
      </text>
    </comment>
    <comment ref="D14" authorId="0" shapeId="0" xr:uid="{20EFEDA9-6552-4CEE-9612-7E61792DA9A1}">
      <text>
        <r>
          <rPr>
            <b/>
            <sz val="9"/>
            <color indexed="81"/>
            <rFont val="Tahoma"/>
            <family val="2"/>
          </rPr>
          <t>Anvay:</t>
        </r>
        <r>
          <rPr>
            <sz val="9"/>
            <color indexed="81"/>
            <rFont val="Tahoma"/>
            <family val="2"/>
          </rPr>
          <t xml:space="preserve">
A small improvement in margins is expected because of operating leverage in the investment banking business. This means that as revenue grows, most fixed costs stay the same, so profits increase and margins improve.
</t>
        </r>
      </text>
    </comment>
    <comment ref="E14" authorId="0" shapeId="0" xr:uid="{9B45017A-ABF2-47A4-A667-379F5C301C5C}">
      <text>
        <r>
          <rPr>
            <b/>
            <sz val="9"/>
            <color indexed="81"/>
            <rFont val="Tahoma"/>
            <family val="2"/>
          </rPr>
          <t>Anvay:</t>
        </r>
        <r>
          <rPr>
            <sz val="9"/>
            <color indexed="81"/>
            <rFont val="Tahoma"/>
            <family val="2"/>
          </rPr>
          <t xml:space="preserve">
As ECM deals and advisory work increase, the extra revenue is expected to have higher margins. Because of this, margins are expected to improve further.
</t>
        </r>
      </text>
    </comment>
    <comment ref="F14" authorId="0" shapeId="0" xr:uid="{308C0CAC-34AF-4B14-9850-EAB7033C1384}">
      <text>
        <r>
          <rPr>
            <b/>
            <sz val="9"/>
            <color indexed="81"/>
            <rFont val="Tahoma"/>
            <family val="2"/>
          </rPr>
          <t>Anvay:</t>
        </r>
        <r>
          <rPr>
            <sz val="9"/>
            <color indexed="81"/>
            <rFont val="Tahoma"/>
            <family val="2"/>
          </rPr>
          <t xml:space="preserve">
A stable long-term margin has been assumed as the investment banking platform matures and deal execution efficiency improves over time.
</t>
        </r>
      </text>
    </comment>
    <comment ref="D18" authorId="0" shapeId="0" xr:uid="{4B2DBF5F-0628-4067-B5D6-EB737947DCC9}">
      <text>
        <r>
          <rPr>
            <b/>
            <sz val="9"/>
            <color indexed="81"/>
            <rFont val="Tahoma"/>
            <family val="2"/>
          </rPr>
          <t>Anvay:</t>
        </r>
        <r>
          <rPr>
            <sz val="9"/>
            <color indexed="81"/>
            <rFont val="Tahoma"/>
            <family val="2"/>
          </rPr>
          <t xml:space="preserve">
The valuation multiple has been derived based on peer comparison. Similar capital market companies such as Nuvama Wealth Management, IIFL Securities, and Motilal Oswal Financial Services typically trade in the range of 18x–25x earnings. A conservative multiple of 20x has been applied in the model.
</t>
        </r>
      </text>
    </comment>
    <comment ref="E18" authorId="0" shapeId="0" xr:uid="{6183E42D-3BFF-4AE7-93A3-FAA62A33E3A6}">
      <text>
        <r>
          <rPr>
            <b/>
            <sz val="9"/>
            <color indexed="81"/>
            <rFont val="Tahoma"/>
            <family val="2"/>
          </rPr>
          <t>Anvay:</t>
        </r>
        <r>
          <rPr>
            <sz val="9"/>
            <color indexed="81"/>
            <rFont val="Tahoma"/>
            <family val="2"/>
          </rPr>
          <t xml:space="preserve">
A slight re-rating has been assumed, as improving earnings growth and better revenue visibility could lead the market to assign a higher valuation multiple over time.
</t>
        </r>
      </text>
    </comment>
    <comment ref="F18" authorId="0" shapeId="0" xr:uid="{CCA22D16-1B0C-4412-8EE1-45E99696F9A1}">
      <text>
        <r>
          <rPr>
            <b/>
            <sz val="9"/>
            <color indexed="81"/>
            <rFont val="Tahoma"/>
            <family val="2"/>
          </rPr>
          <t>Anvay:</t>
        </r>
        <r>
          <rPr>
            <sz val="9"/>
            <color indexed="81"/>
            <rFont val="Tahoma"/>
            <family val="2"/>
          </rPr>
          <t xml:space="preserve">
A stable long-term valuation multiple has been assumed, remaining within the range observed for industry peers.
</t>
        </r>
      </text>
    </comment>
    <comment ref="C22" authorId="0" shapeId="0" xr:uid="{1800C3B3-BB47-4EC9-948F-ECC317A34FE7}">
      <text>
        <r>
          <rPr>
            <b/>
            <sz val="9"/>
            <color indexed="81"/>
            <rFont val="Tahoma"/>
            <family val="2"/>
          </rPr>
          <t>Anvay:</t>
        </r>
        <r>
          <rPr>
            <sz val="9"/>
            <color indexed="81"/>
            <rFont val="Tahoma"/>
            <family val="2"/>
          </rPr>
          <t xml:space="preserve">
This figure is sourced directly from JM Financial’s FY25 Annual Report, specifically from Segment Disclosures (Note 46, Page 401), where the Mortgage Lending segment revenue is reported as ₹1,317 Cr. This primarily represents interest income earned on loans.</t>
        </r>
      </text>
    </comment>
    <comment ref="D23" authorId="0" shapeId="0" xr:uid="{37CAC14E-042E-4EB0-9549-A3BEEB9BEDC5}">
      <text>
        <r>
          <rPr>
            <b/>
            <sz val="9"/>
            <color indexed="81"/>
            <rFont val="Tahoma"/>
            <family val="2"/>
          </rPr>
          <t>Anvay:</t>
        </r>
        <r>
          <rPr>
            <sz val="9"/>
            <color indexed="81"/>
            <rFont val="Tahoma"/>
            <family val="2"/>
          </rPr>
          <t xml:space="preserve">
The company is intentionally reducing its wholesale loans. Because of this, interest income is going down, and the current retail housing loans are not big enough yet to make up for this decline.
</t>
        </r>
      </text>
    </comment>
    <comment ref="E23" authorId="0" shapeId="0" xr:uid="{0F65CC4B-B837-488F-8BB9-EB3FFDF59365}">
      <text>
        <r>
          <rPr>
            <b/>
            <sz val="9"/>
            <color indexed="81"/>
            <rFont val="Tahoma"/>
            <family val="2"/>
          </rPr>
          <t>Anvay:</t>
        </r>
        <r>
          <rPr>
            <sz val="9"/>
            <color indexed="81"/>
            <rFont val="Tahoma"/>
            <family val="2"/>
          </rPr>
          <t xml:space="preserve">
At this stage, a significant portion of the wholesale loan book reduction has already been completed. Meanwhile, the retail housing loan portfolio is growing at a faster pace, which helps moderate the pace of revenue decline.
</t>
        </r>
      </text>
    </comment>
    <comment ref="F23" authorId="0" shapeId="0" xr:uid="{ADB8E761-CA2F-45E6-9BA0-DAD9BA32289C}">
      <text>
        <r>
          <rPr>
            <b/>
            <sz val="9"/>
            <color indexed="81"/>
            <rFont val="Tahoma"/>
            <family val="2"/>
          </rPr>
          <t>Anvay:</t>
        </r>
        <r>
          <rPr>
            <sz val="9"/>
            <color indexed="81"/>
            <rFont val="Tahoma"/>
            <family val="2"/>
          </rPr>
          <t xml:space="preserve">
At this stage, the retail housing portfolio becomes sufficiently large and begins generating strong interest income. As a result, the business transitions back into a revenue growth phase.
</t>
        </r>
      </text>
    </comment>
    <comment ref="C25" authorId="0" shapeId="0" xr:uid="{0FADA1D0-413E-432E-B0C1-0CD8AF4B8D53}">
      <text>
        <r>
          <rPr>
            <b/>
            <sz val="9"/>
            <color indexed="81"/>
            <rFont val="Tahoma"/>
            <family val="2"/>
          </rPr>
          <t>Anvay:</t>
        </r>
        <r>
          <rPr>
            <sz val="9"/>
            <color indexed="81"/>
            <rFont val="Tahoma"/>
            <family val="2"/>
          </rPr>
          <t xml:space="preserve">
This figure is sourced from JM Financial’s Annual Report (Page 27), which states that the retail housing AUM grew by 26% YoY to ₹2,832 Cr as of March 31, 2025.
</t>
        </r>
      </text>
    </comment>
    <comment ref="D26" authorId="0" shapeId="0" xr:uid="{31DC90FC-F6F2-4F85-9F56-45F5EC9DE589}">
      <text>
        <r>
          <rPr>
            <b/>
            <sz val="9"/>
            <color indexed="81"/>
            <rFont val="Tahoma"/>
            <family val="2"/>
          </rPr>
          <t>Anvay:</t>
        </r>
        <r>
          <rPr>
            <sz val="9"/>
            <color indexed="81"/>
            <rFont val="Tahoma"/>
            <family val="2"/>
          </rPr>
          <t xml:space="preserve">
Management has guided for growth of over 25% in the annual report. With a network of 128 branches and strong housing demand, a 25% growth assumption is considered reasonable.
</t>
        </r>
      </text>
    </comment>
    <comment ref="E26" authorId="0" shapeId="0" xr:uid="{5B9FB0CB-F50A-41CF-80AA-994439681A68}">
      <text>
        <r>
          <rPr>
            <b/>
            <sz val="9"/>
            <color indexed="81"/>
            <rFont val="Tahoma"/>
            <family val="2"/>
          </rPr>
          <t>Anvay:</t>
        </r>
        <r>
          <rPr>
            <sz val="9"/>
            <color indexed="81"/>
            <rFont val="Tahoma"/>
            <family val="2"/>
          </rPr>
          <t xml:space="preserve">
Government initiatives such as PMAY Urban 2.0 are expected to boost demand for affordable housing. Additionally, Tier-2 and Tier-3 cities present a large and underpenetrated market for housing loans, supporting growth opportunities.
</t>
        </r>
      </text>
    </comment>
    <comment ref="F26" authorId="0" shapeId="0" xr:uid="{75AB477D-F3BE-4963-835A-15BCAD53EF5C}">
      <text>
        <r>
          <rPr>
            <b/>
            <sz val="9"/>
            <color indexed="81"/>
            <rFont val="Tahoma"/>
            <family val="2"/>
          </rPr>
          <t>Anvay:</t>
        </r>
        <r>
          <rPr>
            <sz val="9"/>
            <color indexed="81"/>
            <rFont val="Tahoma"/>
            <family val="2"/>
          </rPr>
          <t xml:space="preserve">
Affordable housing demand in India is strong and expected to stay strong for the long term. JM Financial focuses on low-income borrowers, a segment that still has a lot of growth potential.
</t>
        </r>
      </text>
    </comment>
    <comment ref="C28" authorId="0" shapeId="0" xr:uid="{914E5D49-43FA-421E-B775-6EFF47895AF5}">
      <text>
        <r>
          <rPr>
            <b/>
            <sz val="9"/>
            <color indexed="81"/>
            <rFont val="Tahoma"/>
            <family val="2"/>
          </rPr>
          <t>Anvay:</t>
        </r>
        <r>
          <rPr>
            <sz val="9"/>
            <color indexed="81"/>
            <rFont val="Tahoma"/>
            <family val="2"/>
          </rPr>
          <t xml:space="preserve">
This figure is sourced from JM Financial’s FY25 Annual Report (Page 27), where the wholesale mortgage loan book is reported to have declined from ₹4,917 Cr in FY24 to ₹2,787 Cr in FY25.</t>
        </r>
      </text>
    </comment>
    <comment ref="D29" authorId="0" shapeId="0" xr:uid="{5DA97B4E-EA64-4D49-A2FB-2327CF323CC1}">
      <text>
        <r>
          <rPr>
            <b/>
            <sz val="9"/>
            <color indexed="81"/>
            <rFont val="Tahoma"/>
            <family val="2"/>
          </rPr>
          <t>Anvay:</t>
        </r>
        <r>
          <rPr>
            <sz val="9"/>
            <color indexed="81"/>
            <rFont val="Tahoma"/>
            <family val="2"/>
          </rPr>
          <t xml:space="preserve">
The company has clearly said it will stop giving new MSME loans. Because of this, the existing loan book is slowly shrinking as old loans get repaid and come to an end over time.
</t>
        </r>
      </text>
    </comment>
    <comment ref="E29" authorId="0" shapeId="0" xr:uid="{AA846168-3DAB-4F18-9437-185FB7CFDEF4}">
      <text>
        <r>
          <rPr>
            <b/>
            <sz val="9"/>
            <color indexed="81"/>
            <rFont val="Tahoma"/>
            <family val="2"/>
          </rPr>
          <t>Anvay:</t>
        </r>
        <r>
          <rPr>
            <sz val="9"/>
            <color indexed="81"/>
            <rFont val="Tahoma"/>
            <family val="2"/>
          </rPr>
          <t xml:space="preserve">
The company is gradually winding down its wholesale loan book, while retaining only high-quality corporate exposures and select syndication opportunities.
</t>
        </r>
      </text>
    </comment>
    <comment ref="F29" authorId="0" shapeId="0" xr:uid="{B5D6F207-6B76-4233-B04C-2B08E0969FA0}">
      <text>
        <r>
          <rPr>
            <b/>
            <sz val="9"/>
            <color indexed="81"/>
            <rFont val="Tahoma"/>
            <family val="2"/>
          </rPr>
          <t>Anvay:</t>
        </r>
        <r>
          <rPr>
            <sz val="9"/>
            <color indexed="81"/>
            <rFont val="Tahoma"/>
            <family val="2"/>
          </rPr>
          <t xml:space="preserve">
At this stage, the wholesale portfolio becomes significantly smaller. Going forward, wholesale lending is expected to remain limited and focused only on selective, high-quality deals.
</t>
        </r>
      </text>
    </comment>
    <comment ref="C31" authorId="0" shapeId="0" xr:uid="{4EDFF199-5B50-48B2-9F1A-DE6E2F6D9C91}">
      <text>
        <r>
          <rPr>
            <b/>
            <sz val="9"/>
            <color indexed="81"/>
            <rFont val="Tahoma"/>
            <family val="2"/>
          </rPr>
          <t>Anvay:</t>
        </r>
        <r>
          <rPr>
            <sz val="9"/>
            <color indexed="81"/>
            <rFont val="Tahoma"/>
            <family val="2"/>
          </rPr>
          <t xml:space="preserve">
This figure is sourced from JM Financial’s Annual Report (Page 59 / Note 46), where the Mortgage Lending segment’s Profit Before Tax is reported at ₹133.30 Cr.
</t>
        </r>
      </text>
    </comment>
    <comment ref="D32" authorId="0" shapeId="0" xr:uid="{7489279D-9CA2-4F31-96C1-CB3D8FE619A0}">
      <text>
        <r>
          <rPr>
            <b/>
            <sz val="9"/>
            <color indexed="81"/>
            <rFont val="Tahoma"/>
            <family val="2"/>
          </rPr>
          <t>Anvay:</t>
        </r>
        <r>
          <rPr>
            <sz val="9"/>
            <color indexed="81"/>
            <rFont val="Tahoma"/>
            <family val="2"/>
          </rPr>
          <t xml:space="preserve">
Even though revenue is slightly going down, the company is spending less on provisions because it is reducing risky wholesale loans. Also, the retail housing portfolio has strong asset quality (GNPA around 0.9%), which helps improve overall profitability.
</t>
        </r>
      </text>
    </comment>
    <comment ref="E32" authorId="0" shapeId="0" xr:uid="{79C67EFB-E689-45F8-9D30-5C21E6D11857}">
      <text>
        <r>
          <rPr>
            <b/>
            <sz val="9"/>
            <color indexed="81"/>
            <rFont val="Tahoma"/>
            <family val="2"/>
          </rPr>
          <t>Anvay:</t>
        </r>
        <r>
          <rPr>
            <sz val="9"/>
            <color indexed="81"/>
            <rFont val="Tahoma"/>
            <family val="2"/>
          </rPr>
          <t xml:space="preserve">
The retail loan book is expected to grow quickly, which will increase interest income. Also, if interest rates go down, the company’s cost of funds will decrease, leading to better margins.
</t>
        </r>
      </text>
    </comment>
    <comment ref="F32" authorId="0" shapeId="0" xr:uid="{B9BFB39F-9AF9-4303-A996-01BF1CCA23A7}">
      <text>
        <r>
          <rPr>
            <b/>
            <sz val="9"/>
            <color indexed="81"/>
            <rFont val="Tahoma"/>
            <family val="2"/>
          </rPr>
          <t>Anvay:</t>
        </r>
        <r>
          <rPr>
            <sz val="9"/>
            <color indexed="81"/>
            <rFont val="Tahoma"/>
            <family val="2"/>
          </rPr>
          <t xml:space="preserve">
At this stage, the business will mainly depend on the retail housing portfolio. Since retail loans are more stable and less risky, profitability is expected to grow strongly.
</t>
        </r>
      </text>
    </comment>
    <comment ref="C34" authorId="0" shapeId="0" xr:uid="{DFB5F6AA-4A35-4470-BC4D-7D1C9716A6B5}">
      <text>
        <r>
          <rPr>
            <b/>
            <sz val="9"/>
            <color indexed="81"/>
            <rFont val="Tahoma"/>
            <family val="2"/>
          </rPr>
          <t>Anvay:</t>
        </r>
        <r>
          <rPr>
            <sz val="9"/>
            <color indexed="81"/>
            <rFont val="Tahoma"/>
            <family val="2"/>
          </rPr>
          <t xml:space="preserve">
This figure is sourced directly from JM Financial’s FY25 Annual Report (Page 59), where the segment’s PAT (after NCI) is reported at ₹85.47 Cr.
</t>
        </r>
      </text>
    </comment>
    <comment ref="D34" authorId="0" shapeId="0" xr:uid="{FF2C3CF5-D59E-4C64-965B-19F21097FB6B}">
      <text>
        <r>
          <rPr>
            <b/>
            <sz val="9"/>
            <color indexed="81"/>
            <rFont val="Tahoma"/>
            <family val="2"/>
          </rPr>
          <t>Anvay:</t>
        </r>
        <r>
          <rPr>
            <sz val="9"/>
            <color indexed="81"/>
            <rFont val="Tahoma"/>
            <family val="2"/>
          </rPr>
          <t xml:space="preserve">
PAT has been estimated by applying an approximate effective tax rate of 25% to Profit Before Tax (PBT).
</t>
        </r>
      </text>
    </comment>
    <comment ref="D37" authorId="0" shapeId="0" xr:uid="{34CCD9EA-57FD-4E52-8E7A-850BC51D800B}">
      <text>
        <r>
          <rPr>
            <b/>
            <sz val="9"/>
            <color indexed="81"/>
            <rFont val="Tahoma"/>
            <family val="2"/>
          </rPr>
          <t>Anvay:</t>
        </r>
        <r>
          <rPr>
            <sz val="9"/>
            <color indexed="81"/>
            <rFont val="Tahoma"/>
            <family val="2"/>
          </rPr>
          <t xml:space="preserve">
Lending and housing finance businesses are usually valued using the Price-to-Book (P/B) method. Similar companies like Aavas Financiers and Home First Finance typically trade at around 3–4 times their book value. Since JM Financial is smaller in size, a more conservative valuation of 2 times book value has been used.</t>
        </r>
      </text>
    </comment>
    <comment ref="E37" authorId="0" shapeId="0" xr:uid="{80B6339C-F21C-43AB-98EB-D908BD41F36D}">
      <text>
        <r>
          <rPr>
            <b/>
            <sz val="9"/>
            <color indexed="81"/>
            <rFont val="Tahoma"/>
            <family val="2"/>
          </rPr>
          <t>Anvay:</t>
        </r>
        <r>
          <rPr>
            <sz val="9"/>
            <color indexed="81"/>
            <rFont val="Tahoma"/>
            <family val="2"/>
          </rPr>
          <t xml:space="preserve">
It is assumed that the company’s valuation will improve as the retail housing business grows. This is because growth becomes more visible and the loan mix becomes better and less risky.
</t>
        </r>
      </text>
    </comment>
    <comment ref="F37" authorId="0" shapeId="0" xr:uid="{705122F5-B10B-44A4-ACF8-8EBE394B8A04}">
      <text>
        <r>
          <rPr>
            <b/>
            <sz val="9"/>
            <color indexed="81"/>
            <rFont val="Tahoma"/>
            <family val="2"/>
          </rPr>
          <t>Anvay:</t>
        </r>
        <r>
          <rPr>
            <sz val="9"/>
            <color indexed="81"/>
            <rFont val="Tahoma"/>
            <family val="2"/>
          </rPr>
          <t xml:space="preserve">
A stable long-term valuation is expected, gradually moving closer to the levels of similar companies in the industry.
</t>
        </r>
      </text>
    </comment>
    <comment ref="C39" authorId="0" shapeId="0" xr:uid="{54C3CFCD-72A7-4A84-9856-8AE6254D13B9}">
      <text>
        <r>
          <rPr>
            <b/>
            <sz val="9"/>
            <color indexed="81"/>
            <rFont val="Tahoma"/>
            <family val="2"/>
          </rPr>
          <t>Anvay:</t>
        </r>
        <r>
          <rPr>
            <sz val="9"/>
            <color indexed="81"/>
            <rFont val="Tahoma"/>
            <family val="2"/>
          </rPr>
          <t xml:space="preserve">
This value is estimated by assuming that equity is about 20% of the retail housing AUM. Housing finance companies usually work with around 5x leverage, meaning ₹1 of equity supports about ₹4 of borrowings, which makes this assumption reasonable.
</t>
        </r>
      </text>
    </comment>
    <comment ref="C43" authorId="0" shapeId="0" xr:uid="{0F667ACF-3E00-4148-960A-A2F94438CF93}">
      <text>
        <r>
          <rPr>
            <b/>
            <sz val="9"/>
            <color indexed="81"/>
            <rFont val="Tahoma"/>
            <family val="2"/>
          </rPr>
          <t>Anvay:</t>
        </r>
        <r>
          <rPr>
            <sz val="9"/>
            <color indexed="81"/>
            <rFont val="Tahoma"/>
            <family val="2"/>
          </rPr>
          <t xml:space="preserve">
This number is taken from JM Financial’s FY25 Annual Report – Segment Disclosures (Note 46, Page 401), where the ARC segment revenue is ₹226.77 Cr.
The ARC business was weak in FY25 because the company bought fewer stressed assets, and there was also an impact from provisions on some older (legacy) accounts.</t>
        </r>
      </text>
    </comment>
    <comment ref="D44" authorId="0" shapeId="0" xr:uid="{1890DA11-3812-4D80-B316-8C4B5A3AABC7}">
      <text>
        <r>
          <rPr>
            <b/>
            <sz val="9"/>
            <color indexed="81"/>
            <rFont val="Tahoma"/>
            <family val="2"/>
          </rPr>
          <t>Anvay:</t>
        </r>
        <r>
          <rPr>
            <sz val="9"/>
            <color indexed="81"/>
            <rFont val="Tahoma"/>
            <family val="2"/>
          </rPr>
          <t xml:space="preserve">
A recovery in revenue is expected in FY26, supported by a strong improvement in recoveries. In FY25, SR redemptions were ₹2,459 Cr (up 89% year-on-year), and cash recoveries were ₹3,050 Cr. Early signs from FY26 (including Q3 performance) also show that this strong trend is continuing.
FY25 was a weak year, with revenues at unusually low levels. Now, the business is moving into a recovery phase, where both resolution gains and management fee income are expected to improve.
</t>
        </r>
      </text>
    </comment>
    <comment ref="E44" authorId="0" shapeId="0" xr:uid="{9D095913-4506-47FC-9A57-033ECEDDA863}">
      <text>
        <r>
          <rPr>
            <b/>
            <sz val="9"/>
            <color indexed="81"/>
            <rFont val="Tahoma"/>
            <family val="2"/>
          </rPr>
          <t>Anvay:</t>
        </r>
        <r>
          <rPr>
            <sz val="9"/>
            <color indexed="81"/>
            <rFont val="Tahoma"/>
            <family val="2"/>
          </rPr>
          <t xml:space="preserve">
For FY27, it is assumed that the ARC business will see more deals and more stressed asset purchases. As the recovery cycle improves, revenue is expected to keep growing, supported by recoveries through insolvency cases and settlements.
Also, recent rule changes that allow NBFCs to invest in Security Receipts increase the size of the market, giving the company more growth opportunities.
</t>
        </r>
      </text>
    </comment>
    <comment ref="F44" authorId="0" shapeId="0" xr:uid="{8DFF7DCD-3C79-43EF-AA26-6EBD35A4716B}">
      <text>
        <r>
          <rPr>
            <b/>
            <sz val="9"/>
            <color indexed="81"/>
            <rFont val="Tahoma"/>
            <family val="2"/>
          </rPr>
          <t>Anvay:</t>
        </r>
        <r>
          <rPr>
            <sz val="9"/>
            <color indexed="81"/>
            <rFont val="Tahoma"/>
            <family val="2"/>
          </rPr>
          <t xml:space="preserve">
Over time, the business stabilizes and income becomes more predictable. A combination of resolution gains and management fees supports steady and recurring revenue generation.
</t>
        </r>
      </text>
    </comment>
    <comment ref="C46" authorId="0" shapeId="0" xr:uid="{5B7F3BAA-6DD4-4562-8F0C-FF290ADA4171}">
      <text>
        <r>
          <rPr>
            <b/>
            <sz val="9"/>
            <color indexed="81"/>
            <rFont val="Tahoma"/>
            <family val="2"/>
          </rPr>
          <t>Anvay:</t>
        </r>
        <r>
          <rPr>
            <sz val="9"/>
            <color indexed="81"/>
            <rFont val="Tahoma"/>
            <family val="2"/>
          </rPr>
          <t xml:space="preserve">
This figure is sourced from the FY25 Annual Report (Page 28), where the ARC platform’s total Assets Under Management (AUM) is reported at ₹12,878 Cr as of March 31, 2025.
</t>
        </r>
      </text>
    </comment>
    <comment ref="D47" authorId="0" shapeId="0" xr:uid="{9B334026-3411-4447-87B0-E574B73D7EC8}">
      <text>
        <r>
          <rPr>
            <b/>
            <sz val="9"/>
            <color indexed="81"/>
            <rFont val="Tahoma"/>
            <family val="2"/>
          </rPr>
          <t>Anvay:</t>
        </r>
        <r>
          <rPr>
            <sz val="9"/>
            <color indexed="81"/>
            <rFont val="Tahoma"/>
            <family val="2"/>
          </rPr>
          <t xml:space="preserve">
AUM is expected to grow in FY26, mainly due to higher purchases of stressed assets and supportive regulatory changes by the Reserve Bank of India.
</t>
        </r>
      </text>
    </comment>
    <comment ref="E47" authorId="0" shapeId="0" xr:uid="{A69B42B6-54E7-43EB-98A5-AD9CB14020AD}">
      <text>
        <r>
          <rPr>
            <b/>
            <sz val="9"/>
            <color indexed="81"/>
            <rFont val="Tahoma"/>
            <family val="2"/>
          </rPr>
          <t>Anvay:</t>
        </r>
        <r>
          <rPr>
            <sz val="9"/>
            <color indexed="81"/>
            <rFont val="Tahoma"/>
            <family val="2"/>
          </rPr>
          <t xml:space="preserve">
The company is forming partnerships with both domestic and foreign investors. Increased capital availability through these partnerships supports higher distressed asset acquisitions.
</t>
        </r>
      </text>
    </comment>
    <comment ref="F47" authorId="0" shapeId="0" xr:uid="{DCE5C32F-3A85-446B-B6A5-61707A8BEE5D}">
      <text>
        <r>
          <rPr>
            <b/>
            <sz val="9"/>
            <color indexed="81"/>
            <rFont val="Tahoma"/>
            <family val="2"/>
          </rPr>
          <t>Anvay:</t>
        </r>
        <r>
          <rPr>
            <sz val="9"/>
            <color indexed="81"/>
            <rFont val="Tahoma"/>
            <family val="2"/>
          </rPr>
          <t xml:space="preserve">
Long-term AUM growth is expected, supported by more distressed credit opportunities and a growing pipeline of resolutions. Over time, the business is expected to reach a stable stage where new asset purchases are roughly balanced by the resolution of existing assets.
</t>
        </r>
      </text>
    </comment>
    <comment ref="C49" authorId="0" shapeId="0" xr:uid="{97D283F9-FAE3-4AE4-9E1A-240D66D4015E}">
      <text>
        <r>
          <rPr>
            <b/>
            <sz val="9"/>
            <color indexed="81"/>
            <rFont val="Tahoma"/>
            <family val="2"/>
          </rPr>
          <t>Anvay:</t>
        </r>
        <r>
          <rPr>
            <sz val="9"/>
            <color indexed="81"/>
            <rFont val="Tahoma"/>
            <family val="2"/>
          </rPr>
          <t xml:space="preserve">
This figure is sourced from the FY25 Annual Report (Page 28), which reports Security Receipts (SR) redemptions of ₹2,459 Cr, reflecting a strong growth of +89% YoY.
</t>
        </r>
      </text>
    </comment>
    <comment ref="D50" authorId="0" shapeId="0" xr:uid="{B50C6C8A-29A1-42CE-80F1-80F946C74849}">
      <text>
        <r>
          <rPr>
            <b/>
            <sz val="9"/>
            <color indexed="81"/>
            <rFont val="Tahoma"/>
            <family val="2"/>
          </rPr>
          <t>Anvay:</t>
        </r>
        <r>
          <rPr>
            <sz val="9"/>
            <color indexed="81"/>
            <rFont val="Tahoma"/>
            <family val="2"/>
          </rPr>
          <t xml:space="preserve">
An increase in SR redemptions has been assumed for FY26, supported by strong recovery momentum in the ARC business.
</t>
        </r>
      </text>
    </comment>
    <comment ref="E50" authorId="0" shapeId="0" xr:uid="{73AA6CFC-C2B8-48B6-9D02-804FABBDB6CB}">
      <text>
        <r>
          <rPr>
            <b/>
            <sz val="9"/>
            <color indexed="81"/>
            <rFont val="Tahoma"/>
            <family val="2"/>
          </rPr>
          <t>Anvay:</t>
        </r>
        <r>
          <rPr>
            <sz val="9"/>
            <color indexed="81"/>
            <rFont val="Tahoma"/>
            <family val="2"/>
          </rPr>
          <t xml:space="preserve">
As the ARC recovery pipeline develops over time, steady growth is expected. Some of the assets would already be resolved, so growth will become more normal (not very high), while the recovery process continues consistently.
</t>
        </r>
      </text>
    </comment>
    <comment ref="F50" authorId="0" shapeId="0" xr:uid="{57DDFC82-3B01-4B73-A41E-1581B32F98EE}">
      <text>
        <r>
          <rPr>
            <b/>
            <sz val="9"/>
            <color indexed="81"/>
            <rFont val="Tahoma"/>
            <family val="2"/>
          </rPr>
          <t>Anvay:</t>
        </r>
        <r>
          <rPr>
            <sz val="9"/>
            <color indexed="81"/>
            <rFont val="Tahoma"/>
            <family val="2"/>
          </rPr>
          <t xml:space="preserve">
It is assumed in the base case that stressed asset recoveries will continue over the long term. JM Financial’s ARC platform has a strong track record and experience across different sectors, which supports steady recoveries over time.
</t>
        </r>
      </text>
    </comment>
    <comment ref="C52" authorId="0" shapeId="0" xr:uid="{EB93E5DF-F441-4E95-8C20-45650884A8D0}">
      <text>
        <r>
          <rPr>
            <b/>
            <sz val="9"/>
            <color indexed="81"/>
            <rFont val="Tahoma"/>
            <family val="2"/>
          </rPr>
          <t>Anvay:</t>
        </r>
        <r>
          <rPr>
            <sz val="9"/>
            <color indexed="81"/>
            <rFont val="Tahoma"/>
            <family val="2"/>
          </rPr>
          <t xml:space="preserve">
This number comes from the FY25 Annual Report – Segment Disclosures (Note 46, Page 401), where the ARC segment reported a loss before tax of ₹32.11 Cr. The loss was mainly due to provisions on older stressed assets and a slow acquisition cycle during the year.</t>
        </r>
      </text>
    </comment>
    <comment ref="D52" authorId="0" shapeId="0" xr:uid="{002E94C6-156B-4452-9631-A9861CEF1AB4}">
      <text>
        <r>
          <rPr>
            <b/>
            <sz val="9"/>
            <color indexed="81"/>
            <rFont val="Tahoma"/>
            <family val="2"/>
          </rPr>
          <t>Anvay:</t>
        </r>
        <r>
          <rPr>
            <sz val="9"/>
            <color indexed="81"/>
            <rFont val="Tahoma"/>
            <family val="2"/>
          </rPr>
          <t xml:space="preserve">
Profitability is expected to recover in FY26, helped by better recovery trends and a return to normal provisioning levels. The business had a loss in FY25 because of exceptional provisions, but as these one-time impacts ease and recoveries rise, profitability is expected to become positive.
</t>
        </r>
      </text>
    </comment>
    <comment ref="E53" authorId="0" shapeId="0" xr:uid="{6F8A395A-4ECF-478B-BB3E-A6883D044AD4}">
      <text>
        <r>
          <rPr>
            <b/>
            <sz val="9"/>
            <color indexed="81"/>
            <rFont val="Tahoma"/>
            <family val="2"/>
          </rPr>
          <t>Anvay:</t>
        </r>
        <r>
          <rPr>
            <sz val="9"/>
            <color indexed="81"/>
            <rFont val="Tahoma"/>
            <family val="2"/>
          </rPr>
          <t xml:space="preserve">
Profit growth is expected due to large stressed asset recoveries and an improving recovery pipeline. In the ARC business, profit comes from the difference between the price paid for distressed assets and the amount recovered. So, faster and stronger recoveries directly lead to higher profits.</t>
        </r>
      </text>
    </comment>
    <comment ref="F53" authorId="0" shapeId="0" xr:uid="{F21263EE-8414-4AFF-AA9C-463C6607F943}">
      <text>
        <r>
          <rPr>
            <b/>
            <sz val="9"/>
            <color indexed="81"/>
            <rFont val="Tahoma"/>
            <family val="2"/>
          </rPr>
          <t>Anvay:</t>
        </r>
        <r>
          <rPr>
            <sz val="9"/>
            <color indexed="81"/>
            <rFont val="Tahoma"/>
            <family val="2"/>
          </rPr>
          <t xml:space="preserve">
This reflects the long-term normalized earnings potential of the ARC business. As the business stabilizes, resolution income becomes less volatile and more predictable. At this stage, growth moderates to a steady, normalized level.
</t>
        </r>
      </text>
    </comment>
    <comment ref="C55" authorId="0" shapeId="0" xr:uid="{AC45DA32-D1DC-4A31-92F2-EFBDBA36D40F}">
      <text>
        <r>
          <rPr>
            <b/>
            <sz val="9"/>
            <color indexed="81"/>
            <rFont val="Tahoma"/>
            <family val="2"/>
          </rPr>
          <t>Anvay:</t>
        </r>
        <r>
          <rPr>
            <sz val="9"/>
            <color indexed="81"/>
            <rFont val="Tahoma"/>
            <family val="2"/>
          </rPr>
          <t xml:space="preserve">
This figure is sourced from the FY25 Annual Report (Page 401), where the ARC segment’s PAT (after NCI) is reported at –₹18.61 Cr.</t>
        </r>
      </text>
    </comment>
    <comment ref="D58" authorId="0" shapeId="0" xr:uid="{856F851C-F082-4B11-A227-C6A3CB134A32}">
      <text>
        <r>
          <rPr>
            <b/>
            <sz val="9"/>
            <color indexed="81"/>
            <rFont val="Tahoma"/>
            <family val="2"/>
          </rPr>
          <t>Anvay:</t>
        </r>
        <r>
          <rPr>
            <sz val="9"/>
            <color indexed="81"/>
            <rFont val="Tahoma"/>
            <family val="2"/>
          </rPr>
          <t xml:space="preserve">
Distressed credit and ARC businesses usually have lower valuation multiples (around 12–18x) because their earnings can be volatile and the assets are less liquid.
</t>
        </r>
      </text>
    </comment>
    <comment ref="E58" authorId="0" shapeId="0" xr:uid="{49CF15A3-DA9D-497C-9C56-F01CB3050D26}">
      <text>
        <r>
          <rPr>
            <b/>
            <sz val="9"/>
            <color indexed="81"/>
            <rFont val="Tahoma"/>
            <family val="2"/>
          </rPr>
          <t>Anvay:</t>
        </r>
        <r>
          <rPr>
            <sz val="9"/>
            <color indexed="81"/>
            <rFont val="Tahoma"/>
            <family val="2"/>
          </rPr>
          <t xml:space="preserve">
A consistent valuation multiple has been maintained, assuming stable and normalized ARC earnings over time.
</t>
        </r>
      </text>
    </comment>
    <comment ref="F58" authorId="0" shapeId="0" xr:uid="{CF358A9E-7910-4B1E-91DC-F744483408E3}">
      <text>
        <r>
          <rPr>
            <b/>
            <sz val="9"/>
            <color indexed="81"/>
            <rFont val="Tahoma"/>
            <family val="2"/>
          </rPr>
          <t>Anvay:</t>
        </r>
        <r>
          <rPr>
            <sz val="9"/>
            <color indexed="81"/>
            <rFont val="Tahoma"/>
            <family val="2"/>
          </rPr>
          <t xml:space="preserve">
A slight valuation re-rating has been assumed as the platform scales and earnings visibility and stability improve over time.
</t>
        </r>
      </text>
    </comment>
    <comment ref="C62" authorId="0" shapeId="0" xr:uid="{AFA35E69-D27B-4787-A7EE-CAAA22473135}">
      <text>
        <r>
          <rPr>
            <b/>
            <sz val="9"/>
            <color indexed="81"/>
            <rFont val="Tahoma"/>
            <family val="2"/>
          </rPr>
          <t>Anvay:</t>
        </r>
        <r>
          <rPr>
            <sz val="9"/>
            <color indexed="81"/>
            <rFont val="Tahoma"/>
            <family val="2"/>
          </rPr>
          <t xml:space="preserve">
This figure is sourced from JM Financial’s FY25 Annual Report – Segment Disclosures (Note 46, Page 401), where the Platform AWS segment revenue is reported at ₹1,213.87 Cr. The revenue includes mutual fund management fees, wealth distribution commissions, brokerage income, and advisory fees.</t>
        </r>
      </text>
    </comment>
    <comment ref="D63" authorId="0" shapeId="0" xr:uid="{9C89E60E-126C-4286-8D2A-DCFE38E74273}">
      <text>
        <r>
          <rPr>
            <b/>
            <sz val="9"/>
            <color indexed="81"/>
            <rFont val="Tahoma"/>
            <family val="2"/>
          </rPr>
          <t>Anvay:</t>
        </r>
        <r>
          <rPr>
            <sz val="9"/>
            <color indexed="81"/>
            <rFont val="Tahoma"/>
            <family val="2"/>
          </rPr>
          <t xml:space="preserve">
FY26 revenue is estimated to grow by about 22%. This growth is expected to come from higher Mutual Fund AUM, more trading on the BlinkX platform, and expansion of the IFD distribution network. Since all three businesses—mutual funds, brokerage, and distribution—are growing together, higher AUM and trading activity should drive strong revenue growth.
</t>
        </r>
      </text>
    </comment>
    <comment ref="E63" authorId="0" shapeId="0" xr:uid="{45607A92-EC3A-4FC9-8E32-2B53D9A7658F}">
      <text>
        <r>
          <rPr>
            <b/>
            <sz val="9"/>
            <color indexed="81"/>
            <rFont val="Tahoma"/>
            <family val="2"/>
          </rPr>
          <t>Anvay:</t>
        </r>
        <r>
          <rPr>
            <sz val="9"/>
            <color indexed="81"/>
            <rFont val="Tahoma"/>
            <family val="2"/>
          </rPr>
          <t xml:space="preserve">
Revenue growth has been assumed for FY27, as scaling of the mutual fund AUM and wealth distribution business leads to a natural increase in fee-based income.
</t>
        </r>
      </text>
    </comment>
    <comment ref="F63" authorId="0" shapeId="0" xr:uid="{9D59AA4F-D4DC-42CB-8798-1F32FAE763B8}">
      <text>
        <r>
          <rPr>
            <b/>
            <sz val="9"/>
            <color indexed="81"/>
            <rFont val="Tahoma"/>
            <family val="2"/>
          </rPr>
          <t>Anvay:</t>
        </r>
        <r>
          <rPr>
            <sz val="9"/>
            <color indexed="81"/>
            <rFont val="Tahoma"/>
            <family val="2"/>
          </rPr>
          <t xml:space="preserve">
Over the long term, the AWS platform is expected to grow faster thanks to increases in AUM and brokerage activity. Additionally, the strong trend in India of savings moving into financial assets supports ongoing growth in both wealth management and brokerage businesses.
</t>
        </r>
      </text>
    </comment>
    <comment ref="C65" authorId="0" shapeId="0" xr:uid="{F6E2A590-D06A-46CA-9827-321676F444EE}">
      <text>
        <r>
          <rPr>
            <b/>
            <sz val="9"/>
            <color indexed="81"/>
            <rFont val="Tahoma"/>
            <family val="2"/>
          </rPr>
          <t>Anvay:</t>
        </r>
        <r>
          <rPr>
            <sz val="9"/>
            <color indexed="81"/>
            <rFont val="Tahoma"/>
            <family val="2"/>
          </rPr>
          <t xml:space="preserve">
This figure is sourced from JM Financial’s FY25 Annual Report (Page 30), which states that the retail wealth distribution platform’s AUM stood at ₹31,191 Cr as of March 31, 2025.
</t>
        </r>
      </text>
    </comment>
    <comment ref="D66" authorId="0" shapeId="0" xr:uid="{D5FBD02B-39E7-4D24-A7B3-8C5305499B7E}">
      <text>
        <r>
          <rPr>
            <b/>
            <sz val="9"/>
            <color indexed="81"/>
            <rFont val="Tahoma"/>
            <family val="2"/>
          </rPr>
          <t>Anvay:</t>
        </r>
        <r>
          <rPr>
            <sz val="9"/>
            <color indexed="81"/>
            <rFont val="Tahoma"/>
            <family val="2"/>
          </rPr>
          <t xml:space="preserve">
For FY26, AUM is expected to grow by about 28%, driven by higher SIP inflows and a larger IFD distributor network. The company has added many new IFD partners, and more transactions are happening on digital platforms. Growth in the client base and higher SIP contributions are expected to boost AUM further.
</t>
        </r>
      </text>
    </comment>
    <comment ref="E66" authorId="0" shapeId="0" xr:uid="{7D2FD47D-2A13-4039-8B8D-C1D6E692935F}">
      <text>
        <r>
          <rPr>
            <b/>
            <sz val="9"/>
            <color indexed="81"/>
            <rFont val="Tahoma"/>
            <family val="2"/>
          </rPr>
          <t>Anvay:</t>
        </r>
        <r>
          <rPr>
            <sz val="9"/>
            <color indexed="81"/>
            <rFont val="Tahoma"/>
            <family val="2"/>
          </rPr>
          <t xml:space="preserve">
Continued AUM growth has been assumed, supported by rising retail investor participation and expansion of the digital distribution platform. The IFD network is expected to grow further, with deeper penetration into Tier-2 and Tier-3 cities. Additionally, a seamless digital onboarding process makes client acquisition more efficient, driving sustained growth.
</t>
        </r>
      </text>
    </comment>
    <comment ref="F66" authorId="0" shapeId="0" xr:uid="{03F418DA-59B1-48CF-A136-F304EC4C75A4}">
      <text>
        <r>
          <rPr>
            <b/>
            <sz val="9"/>
            <color indexed="81"/>
            <rFont val="Tahoma"/>
            <family val="2"/>
          </rPr>
          <t>Anvay:</t>
        </r>
        <r>
          <rPr>
            <sz val="9"/>
            <color indexed="81"/>
            <rFont val="Tahoma"/>
            <family val="2"/>
          </rPr>
          <t xml:space="preserve">
Equity investing in India is gradually becoming more popular The increasing adoption of SIPs and a growing culture of long-term investing support sustained AUM growth over time.
</t>
        </r>
      </text>
    </comment>
    <comment ref="C68" authorId="0" shapeId="0" xr:uid="{CDEDA6C6-9742-4960-8EB4-0E9890B82CF3}">
      <text>
        <r>
          <rPr>
            <b/>
            <sz val="9"/>
            <color indexed="81"/>
            <rFont val="Tahoma"/>
            <family val="2"/>
          </rPr>
          <t>Anvay:</t>
        </r>
        <r>
          <rPr>
            <sz val="9"/>
            <color indexed="81"/>
            <rFont val="Tahoma"/>
            <family val="2"/>
          </rPr>
          <t xml:space="preserve">
This figure is sourced from JM Financial’s FY25 Annual Report (Page 29), which reports that mutual fund AUM increased from ₹6,189 Cr to ₹13,419 Cr, more than doubling during the year.
</t>
        </r>
      </text>
    </comment>
    <comment ref="D69" authorId="0" shapeId="0" xr:uid="{851814AA-10EA-4FAD-B65C-A9F166CEA5DA}">
      <text>
        <r>
          <rPr>
            <b/>
            <sz val="9"/>
            <color indexed="81"/>
            <rFont val="Tahoma"/>
            <family val="2"/>
          </rPr>
          <t>Anvay:</t>
        </r>
        <r>
          <rPr>
            <sz val="9"/>
            <color indexed="81"/>
            <rFont val="Tahoma"/>
            <family val="2"/>
          </rPr>
          <t xml:space="preserve">
For FY26, strong AUM growth is expected, supported by a growing SIP book and upcoming new fund launches (NFOs). Monthly SIP inflows of around ₹120 Cr provide a steady boost to AUM, while new investors and expanding distribution partnerships are expected to increase inflows even more.
</t>
        </r>
      </text>
    </comment>
    <comment ref="E69" authorId="0" shapeId="0" xr:uid="{35F47F7B-1E08-40A5-A421-058F4B392BC2}">
      <text>
        <r>
          <rPr>
            <b/>
            <sz val="9"/>
            <color indexed="81"/>
            <rFont val="Tahoma"/>
            <family val="2"/>
          </rPr>
          <t>Anvay:</t>
        </r>
        <r>
          <rPr>
            <sz val="9"/>
            <color indexed="81"/>
            <rFont val="Tahoma"/>
            <family val="2"/>
          </rPr>
          <t xml:space="preserve">
Strong performance of existing schemes is expected to attract more investors, leading to higher inflows. Additionally, new scheme launches expand the product offering, supporting further AUM growth.
</t>
        </r>
      </text>
    </comment>
    <comment ref="F69" authorId="0" shapeId="0" xr:uid="{AF97582B-05A8-430A-A050-0CF45CFAD734}">
      <text>
        <r>
          <rPr>
            <b/>
            <sz val="9"/>
            <color indexed="81"/>
            <rFont val="Tahoma"/>
            <family val="2"/>
          </rPr>
          <t>Anvay:</t>
        </r>
        <r>
          <rPr>
            <sz val="9"/>
            <color indexed="81"/>
            <rFont val="Tahoma"/>
            <family val="2"/>
          </rPr>
          <t xml:space="preserve">
As the AUM base becomes larger, the growth rate naturally moderates. However, strong industry growth and continued market expansion are expected to support sustained AUM growth over time.
</t>
        </r>
      </text>
    </comment>
    <comment ref="C71" authorId="0" shapeId="0" xr:uid="{BBBC4E88-B016-413D-9D97-B4648563AD25}">
      <text>
        <r>
          <rPr>
            <b/>
            <sz val="9"/>
            <color indexed="81"/>
            <rFont val="Tahoma"/>
            <family val="2"/>
          </rPr>
          <t>Anvay:</t>
        </r>
        <r>
          <rPr>
            <sz val="9"/>
            <color indexed="81"/>
            <rFont val="Tahoma"/>
            <family val="2"/>
          </rPr>
          <t xml:space="preserve">
This figure is sourced from JM Financial’s FY25 Annual Report (Page 30), where the Elite Wealth segment’s AUM is reported at ₹2,584 Cr, reflecting a growth of 36% YoY.
</t>
        </r>
      </text>
    </comment>
    <comment ref="D72" authorId="0" shapeId="0" xr:uid="{AF59E36E-EF65-4EDC-8107-503C1A746D2F}">
      <text>
        <r>
          <rPr>
            <b/>
            <sz val="9"/>
            <color indexed="81"/>
            <rFont val="Tahoma"/>
            <family val="2"/>
          </rPr>
          <t>Anvay:</t>
        </r>
        <r>
          <rPr>
            <sz val="9"/>
            <color indexed="81"/>
            <rFont val="Tahoma"/>
            <family val="2"/>
          </rPr>
          <t xml:space="preserve">
A growth of about 35% is expected, driven by the expansion of the HNI advisory team and ongoing client acquisition. In FY25, the Elite Wealth team grew from 69 to 84 advisors (a 22% increase). In wealth management, each new advisor usually brings in ₹25–40 Cr of client AUM, so expanding the team is a major driver of AUM growth.
</t>
        </r>
      </text>
    </comment>
    <comment ref="E72" authorId="0" shapeId="0" xr:uid="{FAF866FB-ED51-4279-95A2-7AA3EA4C72B1}">
      <text>
        <r>
          <rPr>
            <b/>
            <sz val="9"/>
            <color indexed="81"/>
            <rFont val="Tahoma"/>
            <family val="2"/>
          </rPr>
          <t>Anvay:</t>
        </r>
        <r>
          <rPr>
            <sz val="9"/>
            <color indexed="81"/>
            <rFont val="Tahoma"/>
            <family val="2"/>
          </rPr>
          <t xml:space="preserve">
Ongoing growth is expected, supported by a rising HNI population and growing demand for wealth advisory services. The company is expanding its wealth business from 9 cities to 12, which should help attract more clients. In India, the HNI segment (₹50 lakh – ₹10 crore net worth) is one of the fastest-growing, offering strong potential to add new high-net-worth clients from these expanding markets.
</t>
        </r>
      </text>
    </comment>
    <comment ref="F72" authorId="0" shapeId="0" xr:uid="{1A49C412-E13A-4469-B31A-DB564F78289C}">
      <text>
        <r>
          <rPr>
            <b/>
            <sz val="9"/>
            <color indexed="81"/>
            <rFont val="Tahoma"/>
            <family val="2"/>
          </rPr>
          <t>Anvay:</t>
        </r>
        <r>
          <rPr>
            <sz val="9"/>
            <color indexed="81"/>
            <rFont val="Tahoma"/>
            <family val="2"/>
          </rPr>
          <t xml:space="preserve">
Long-term Elite Wealth platform scaling assumption.</t>
        </r>
      </text>
    </comment>
    <comment ref="C74" authorId="0" shapeId="0" xr:uid="{24382D08-C526-41A0-BAE7-3E615E32D574}">
      <text>
        <r>
          <rPr>
            <b/>
            <sz val="9"/>
            <color indexed="81"/>
            <rFont val="Tahoma"/>
            <family val="2"/>
          </rPr>
          <t>Anvay:</t>
        </r>
        <r>
          <rPr>
            <sz val="9"/>
            <color indexed="81"/>
            <rFont val="Tahoma"/>
            <family val="2"/>
          </rPr>
          <t xml:space="preserve">
This figure is sourced from JM Financial’s FY25 Annual Report (Page 31), where the SEBI Margin Trading Facility (MTF) loan book is reported at ₹1,583 Cr.
</t>
        </r>
      </text>
    </comment>
    <comment ref="D75" authorId="0" shapeId="0" xr:uid="{F4B1A45E-F991-4B62-B282-16168AB470F5}">
      <text>
        <r>
          <rPr>
            <b/>
            <sz val="9"/>
            <color indexed="81"/>
            <rFont val="Tahoma"/>
            <family val="2"/>
          </rPr>
          <t>Anvay:</t>
        </r>
        <r>
          <rPr>
            <sz val="9"/>
            <color indexed="81"/>
            <rFont val="Tahoma"/>
            <family val="2"/>
          </rPr>
          <t xml:space="preserve">
In FY25, BlinkX’s Average Daily Turnover (ADTO) grew by 258%, showing strong trading activity. Also, 66% of BlinkX users trade in derivatives (compared to the industry average of ~21%). These active traders often use the Margin Trading Facility (MTF), which increases demand for MTF products.</t>
        </r>
      </text>
    </comment>
    <comment ref="E75" authorId="0" shapeId="0" xr:uid="{6949A958-BA85-473A-892B-6C818077A907}">
      <text>
        <r>
          <rPr>
            <b/>
            <sz val="9"/>
            <color indexed="81"/>
            <rFont val="Tahoma"/>
            <family val="2"/>
          </rPr>
          <t>Anvay:</t>
        </r>
        <r>
          <rPr>
            <sz val="9"/>
            <color indexed="81"/>
            <rFont val="Tahoma"/>
            <family val="2"/>
          </rPr>
          <t xml:space="preserve">
The company’s brand campaigns and marketing efforts are helping to boost awareness and user engagement. Also, the launch of BlinkX’s web trading platform is expected to attract users who don’t use the app, helping to grow market share.
</t>
        </r>
      </text>
    </comment>
    <comment ref="F75" authorId="0" shapeId="0" xr:uid="{4689C319-CC83-4371-910B-968AA50E3B37}">
      <text>
        <r>
          <rPr>
            <b/>
            <sz val="9"/>
            <color indexed="81"/>
            <rFont val="Tahoma"/>
            <family val="2"/>
          </rPr>
          <t>Anvay:</t>
        </r>
        <r>
          <rPr>
            <sz val="9"/>
            <color indexed="81"/>
            <rFont val="Tahoma"/>
            <family val="2"/>
          </rPr>
          <t xml:space="preserve">
As BlinkX grows, competition from established players like Zerodha and Groww is expected to increase. This may slow growth over time. However, a strong base of active derivatives traders supports steady growth.
</t>
        </r>
      </text>
    </comment>
    <comment ref="C77" authorId="0" shapeId="0" xr:uid="{C337FA0E-5901-458A-A806-C55CACFE7A70}">
      <text>
        <r>
          <rPr>
            <b/>
            <sz val="9"/>
            <color indexed="81"/>
            <rFont val="Tahoma"/>
            <family val="2"/>
          </rPr>
          <t>Anvay:</t>
        </r>
        <r>
          <rPr>
            <sz val="9"/>
            <color indexed="81"/>
            <rFont val="Tahoma"/>
            <family val="2"/>
          </rPr>
          <t xml:space="preserve">
This figure is sourced from JM Financial’s FY25 Annual Report –Segment Disclosures (Note 46, Page 401), where the Platform AWS segment’s Profit Before Tax is reported at ₹109.88 Cr.
</t>
        </r>
      </text>
    </comment>
    <comment ref="D78" authorId="0" shapeId="0" xr:uid="{7B3C659B-77E4-4C7F-8BF7-2912E2D2CFB2}">
      <text>
        <r>
          <rPr>
            <b/>
            <sz val="9"/>
            <color indexed="81"/>
            <rFont val="Tahoma"/>
            <family val="2"/>
          </rPr>
          <t>Anvay:</t>
        </r>
        <r>
          <rPr>
            <sz val="9"/>
            <color indexed="81"/>
            <rFont val="Tahoma"/>
            <family val="2"/>
          </rPr>
          <t xml:space="preserve">
Revenue is expected to grow faster than costs. In platform-based businesses, additional revenue usually comes at a low extra cost, which creates strong operating leverage and leads to faster profit growth.
</t>
        </r>
      </text>
    </comment>
    <comment ref="E78" authorId="0" shapeId="0" xr:uid="{D373F5A9-A7C4-416B-BDAF-616B03434F64}">
      <text>
        <r>
          <rPr>
            <b/>
            <sz val="9"/>
            <color indexed="81"/>
            <rFont val="Tahoma"/>
            <family val="2"/>
          </rPr>
          <t>Anvay:</t>
        </r>
        <r>
          <rPr>
            <sz val="9"/>
            <color indexed="81"/>
            <rFont val="Tahoma"/>
            <family val="2"/>
          </rPr>
          <t xml:space="preserve">
The AMC business is expected to get closer to breaking even. As losses shrink and eventually stop, overall profitability is likely to rise sharply.
</t>
        </r>
      </text>
    </comment>
    <comment ref="F78" authorId="0" shapeId="0" xr:uid="{27CF0E42-386B-42EB-8574-64641D18A29D}">
      <text>
        <r>
          <rPr>
            <b/>
            <sz val="9"/>
            <color indexed="81"/>
            <rFont val="Tahoma"/>
            <family val="2"/>
          </rPr>
          <t>Anvay:</t>
        </r>
        <r>
          <rPr>
            <sz val="9"/>
            <color indexed="81"/>
            <rFont val="Tahoma"/>
            <family val="2"/>
          </rPr>
          <t xml:space="preserve">
At this stage, all platform businesses are expected to be profitable. With operating leverage, profits are likely to grow quickly.
</t>
        </r>
      </text>
    </comment>
    <comment ref="C80" authorId="0" shapeId="0" xr:uid="{7E8778C1-3A6A-4228-8301-B7C929F97281}">
      <text>
        <r>
          <rPr>
            <b/>
            <sz val="9"/>
            <color indexed="81"/>
            <rFont val="Tahoma"/>
            <family val="2"/>
          </rPr>
          <t>Anvay:</t>
        </r>
        <r>
          <rPr>
            <sz val="9"/>
            <color indexed="81"/>
            <rFont val="Tahoma"/>
            <family val="2"/>
          </rPr>
          <t xml:space="preserve">
Ye number JM Financial ke FY25 Annual Report Page 61 / Note 46 se liya gaya hai jahan PAT after NCI ₹84.21 Cr report hua hai.</t>
        </r>
      </text>
    </comment>
    <comment ref="D83" authorId="0" shapeId="0" xr:uid="{E9B99A17-8108-408C-9250-235AD34CA2C2}">
      <text>
        <r>
          <rPr>
            <b/>
            <sz val="9"/>
            <color indexed="81"/>
            <rFont val="Tahoma"/>
            <family val="2"/>
          </rPr>
          <t>Anvay:</t>
        </r>
        <r>
          <rPr>
            <sz val="9"/>
            <color indexed="81"/>
            <rFont val="Tahoma"/>
            <family val="2"/>
          </rPr>
          <t xml:space="preserve">
Wealth management and asset management companies typically trade at higher P/E multiples (around 25–35x), as their revenues are recurring in nature and highly scalable.
</t>
        </r>
      </text>
    </comment>
    <comment ref="E83" authorId="0" shapeId="0" xr:uid="{C27DCD04-0AE4-498E-91D9-3FA3C722858F}">
      <text>
        <r>
          <rPr>
            <b/>
            <sz val="9"/>
            <color indexed="81"/>
            <rFont val="Tahoma"/>
            <family val="2"/>
          </rPr>
          <t>Anvay:</t>
        </r>
        <r>
          <rPr>
            <sz val="9"/>
            <color indexed="81"/>
            <rFont val="Tahoma"/>
            <family val="2"/>
          </rPr>
          <t xml:space="preserve">
A slight valuation re-rating has been assumed, supported by improving AMC profitability and the continued scaling of the BlinkX platform.
</t>
        </r>
      </text>
    </comment>
    <comment ref="F83" authorId="0" shapeId="0" xr:uid="{0DFCA68A-BF8B-44D8-9C66-A28196792096}">
      <text>
        <r>
          <rPr>
            <b/>
            <sz val="9"/>
            <color indexed="81"/>
            <rFont val="Tahoma"/>
            <family val="2"/>
          </rPr>
          <t>Anvay:</t>
        </r>
        <r>
          <rPr>
            <sz val="9"/>
            <color indexed="81"/>
            <rFont val="Tahoma"/>
            <family val="2"/>
          </rPr>
          <t xml:space="preserve">
Long-term mature wealth management platform valuation assumption.</t>
        </r>
      </text>
    </comment>
    <comment ref="D88" authorId="0" shapeId="0" xr:uid="{A570A60B-50A0-4738-9807-A8D5AE46B84E}">
      <text>
        <r>
          <rPr>
            <b/>
            <sz val="9"/>
            <color indexed="81"/>
            <rFont val="Tahoma"/>
            <family val="2"/>
          </rPr>
          <t>Anvay:</t>
        </r>
        <r>
          <rPr>
            <sz val="9"/>
            <color indexed="81"/>
            <rFont val="Tahoma"/>
            <family val="2"/>
          </rPr>
          <t xml:space="preserve">
This figure of ₹450 Cr is sourced from the Annual Report. It represents the net borrowing at the holding company level, calculated as total debt minus cash balances.
</t>
        </r>
      </text>
    </comment>
    <comment ref="E88" authorId="0" shapeId="0" xr:uid="{7CFA2A78-E452-431E-9973-A166BCFCF413}">
      <text>
        <r>
          <rPr>
            <b/>
            <sz val="9"/>
            <color indexed="81"/>
            <rFont val="Tahoma"/>
            <family val="2"/>
          </rPr>
          <t>Anvay:</t>
        </r>
        <r>
          <rPr>
            <sz val="9"/>
            <color indexed="81"/>
            <rFont val="Tahoma"/>
            <family val="2"/>
          </rPr>
          <t xml:space="preserve">
Debt is expected to decline from FY26 to FY28 as the company gradually reduces leverage. Strong cash flows from the CACM and ARC businesses are being used to repay borrowings, and the holding company could become nearly debt-free by FY28.</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Anvay</author>
  </authors>
  <commentList>
    <comment ref="E4" authorId="0" shapeId="0" xr:uid="{5B28BF2E-C52D-4CA4-A2B7-75028B499871}">
      <text>
        <r>
          <rPr>
            <b/>
            <sz val="9"/>
            <color indexed="81"/>
            <rFont val="Tahoma"/>
            <family val="2"/>
          </rPr>
          <t>Anvay:</t>
        </r>
        <r>
          <rPr>
            <sz val="9"/>
            <color indexed="81"/>
            <rFont val="Tahoma"/>
            <family val="2"/>
          </rPr>
          <t xml:space="preserve">
Peer companies trade within the following ranges:
Nuvama: 22–26x
IIFL Securities: 18–22x
Motilal Oswal: 20–25x
For JM Financial, a 20x P/E multiple has been applied. This reflects a conservative approach, considering the company’s relatively smaller scale and the relatively higher volatility in its earnings.</t>
        </r>
      </text>
    </comment>
    <comment ref="H4" authorId="0" shapeId="0" xr:uid="{3C39EB5A-7E76-40D1-965D-5D693CFDC788}">
      <text>
        <r>
          <rPr>
            <b/>
            <sz val="9"/>
            <color indexed="81"/>
            <rFont val="Tahoma"/>
            <family val="2"/>
          </rPr>
          <t>Anvay:</t>
        </r>
        <r>
          <rPr>
            <sz val="9"/>
            <color indexed="81"/>
            <rFont val="Tahoma"/>
            <family val="2"/>
          </rPr>
          <t xml:space="preserve">
The Investment Banking segment alone adds ₹172 to the total valuation of ₹207.
This means about 84% of the company’s total value comes from Investment Banking, showing that it is the main driver of overall valuation.
</t>
        </r>
      </text>
    </comment>
    <comment ref="E5" authorId="0" shapeId="0" xr:uid="{57F72D4B-DE80-48FB-A11A-8D3C28D2FC9B}">
      <text>
        <r>
          <rPr>
            <b/>
            <sz val="9"/>
            <color indexed="81"/>
            <rFont val="Tahoma"/>
            <family val="2"/>
          </rPr>
          <t>Anvay:</t>
        </r>
        <r>
          <rPr>
            <sz val="9"/>
            <color indexed="81"/>
            <rFont val="Tahoma"/>
            <family val="2"/>
          </rPr>
          <t xml:space="preserve">
Mortgage lending businesses usually have higher valuation multiples because they are stable and predictable. This is supported by recurring interest income, low NPAs, government support for housing, and strong long-term growth potential.
For example, peer company Aavas Financiers trades at around 30–40x earnings. For JM Financial, a more conservative multiple of 25x has been used.
</t>
        </r>
      </text>
    </comment>
    <comment ref="E6" authorId="0" shapeId="0" xr:uid="{6DD20646-45C7-4343-A224-D92B5D7792B5}">
      <text>
        <r>
          <rPr>
            <b/>
            <sz val="9"/>
            <color indexed="81"/>
            <rFont val="Tahoma"/>
            <family val="2"/>
          </rPr>
          <t>Anvay:</t>
        </r>
        <r>
          <rPr>
            <sz val="9"/>
            <color indexed="81"/>
            <rFont val="Tahoma"/>
            <family val="2"/>
          </rPr>
          <t xml:space="preserve">
The ARC business carries higher risk due to the nature of distressed assets. Key risks include uncertain recovery timelines, low asset liquidity, and potential regulatory changes.
Accordingly, a lower valuation multiple of 15x has been applied to reflect these risks.
</t>
        </r>
      </text>
    </comment>
    <comment ref="B7" authorId="0" shapeId="0" xr:uid="{08BF8E01-3EE7-41BE-A600-927BE74557C3}">
      <text>
        <r>
          <rPr>
            <b/>
            <sz val="9"/>
            <color indexed="81"/>
            <rFont val="Tahoma"/>
            <family val="2"/>
          </rPr>
          <t>Anvay:</t>
        </r>
        <r>
          <rPr>
            <sz val="9"/>
            <color indexed="81"/>
            <rFont val="Tahoma"/>
            <family val="2"/>
          </rPr>
          <t xml:space="preserve">
It include 3 businessesi:
Wealth management
Securities
AMC</t>
        </r>
      </text>
    </comment>
    <comment ref="E7" authorId="0" shapeId="0" xr:uid="{5AFC2060-FA23-430F-AC65-7C3C14C8B117}">
      <text>
        <r>
          <rPr>
            <b/>
            <sz val="9"/>
            <color indexed="81"/>
            <rFont val="Tahoma"/>
            <family val="2"/>
          </rPr>
          <t>Anvay:</t>
        </r>
        <r>
          <rPr>
            <sz val="9"/>
            <color indexed="81"/>
            <rFont val="Tahoma"/>
            <family val="2"/>
          </rPr>
          <t xml:space="preserve">
Wealth and asset management businesses usually have higher valuation multiples because of their high-quality features. These include recurring fee-based income, strong operating leverage, and long-term growth supported by the financialisation trend in India.
Peer companies like 360 ONE trade at around 35–45x earnings. For JM Financial, a more conservative multiple of 25x has been used.
</t>
        </r>
      </text>
    </comment>
    <comment ref="G9" authorId="0" shapeId="0" xr:uid="{FC9C7AB6-3129-4D8F-B766-83517A55F5B3}">
      <text>
        <r>
          <rPr>
            <b/>
            <sz val="9"/>
            <color indexed="81"/>
            <rFont val="Tahoma"/>
            <family val="2"/>
          </rPr>
          <t>Anvay:</t>
        </r>
        <r>
          <rPr>
            <sz val="9"/>
            <color indexed="81"/>
            <rFont val="Tahoma"/>
            <family val="2"/>
          </rPr>
          <t xml:space="preserve">
If we sell each business of JM Financial separately, the total value would be:
</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Anvay</author>
  </authors>
  <commentList>
    <comment ref="C6" authorId="0" shapeId="0" xr:uid="{86468484-7EA8-47BA-8409-D4C1994130C3}">
      <text>
        <r>
          <rPr>
            <b/>
            <sz val="9"/>
            <color indexed="81"/>
            <rFont val="Tahoma"/>
            <family val="2"/>
          </rPr>
          <t>Anvay:</t>
        </r>
        <r>
          <rPr>
            <sz val="9"/>
            <color indexed="81"/>
            <rFont val="Tahoma"/>
            <family val="2"/>
          </rPr>
          <t xml:space="preserve">
In a worse-case scenario, the IPOs might get delayed by 12–18 months. Also, big investors (QIBs) and block deals could drop because foreign investors (FIIs) pull out, and M&amp;A advisory work slows as companies postpone growth plans.
Because of this, revenue could fall from ₹2,102 Cr to about ₹700 Cr. With a 33% profit margin, the operating or net profit (OPAT/PAT) would be around ₹231 Cr.
</t>
        </r>
      </text>
    </comment>
    <comment ref="D6" authorId="0" shapeId="0" xr:uid="{8934C80B-DA07-4EC9-A8EE-107910350114}">
      <text>
        <r>
          <rPr>
            <b/>
            <sz val="9"/>
            <color indexed="81"/>
            <rFont val="Tahoma"/>
            <family val="2"/>
          </rPr>
          <t>Anvay:</t>
        </r>
        <r>
          <rPr>
            <sz val="9"/>
            <color indexed="81"/>
            <rFont val="Tahoma"/>
            <family val="2"/>
          </rPr>
          <t xml:space="preserve">
A 12x valuation multiple is used in the downside case to reflect weak market conditions. During such times, investors become more cautious and give lower valuations, especially to cyclical businesses. The 12x is not random or too pessimistic; it is based on past data.
For example, companies like IIFL Securities and Motilal Oswal traded around 12x during the weak market phase in 2022. So, using 12x in the bear case is realistic and justified.
</t>
        </r>
      </text>
    </comment>
    <comment ref="G6" authorId="0" shapeId="0" xr:uid="{074545DE-2EC3-48CE-BF3B-530585A2F71B}">
      <text>
        <r>
          <rPr>
            <b/>
            <sz val="9"/>
            <color indexed="81"/>
            <rFont val="Tahoma"/>
            <family val="2"/>
          </rPr>
          <t>Anvay:</t>
        </r>
        <r>
          <rPr>
            <sz val="9"/>
            <color indexed="81"/>
            <rFont val="Tahoma"/>
            <family val="2"/>
          </rPr>
          <t xml:space="preserve">
This scenario assumes a strong capital markets cycle (similar to 2021), with high IPO, QIP, and M&amp;A activity.
All 54 IPOs are executed within 12 months vs. 18–24 months, while additional block deals and QIPs generate higher fees. Increased M&amp;A activity further boosts revenue.
As a result, revenue can reach ~₹2,500–2,600 Cr, and at 35%+ margins, PAT is estimated at ~₹910 Cr.</t>
        </r>
      </text>
    </comment>
    <comment ref="H6" authorId="0" shapeId="0" xr:uid="{1FF69F0F-7267-4986-A4D8-4B6E23452E2E}">
      <text>
        <r>
          <rPr>
            <b/>
            <sz val="9"/>
            <color indexed="81"/>
            <rFont val="Tahoma"/>
            <family val="2"/>
          </rPr>
          <t>Anvay:</t>
        </r>
        <r>
          <rPr>
            <sz val="9"/>
            <color indexed="81"/>
            <rFont val="Tahoma"/>
            <family val="2"/>
          </rPr>
          <t xml:space="preserve">
A 25x multiple is used because, in a strong market, investors are willing to pay higher valuations.
This level aligns with where similar companies, like Nuvama and Motilal Oswal, trade during bull markets. It is realistic and not overly optimistic.
</t>
        </r>
      </text>
    </comment>
    <comment ref="C7" authorId="0" shapeId="0" xr:uid="{877E31CB-67DA-44DD-9517-AB2B3C7E0D1E}">
      <text>
        <r>
          <rPr>
            <b/>
            <sz val="9"/>
            <color indexed="81"/>
            <rFont val="Tahoma"/>
            <family val="2"/>
          </rPr>
          <t>Anvay:</t>
        </r>
        <r>
          <rPr>
            <sz val="9"/>
            <color indexed="81"/>
            <rFont val="Tahoma"/>
            <family val="2"/>
          </rPr>
          <t xml:space="preserve">
Company faces pressure from three main factors:
  * Wholesale loans worsen → more bad loans and higher provisions
  * Retail housing growth slows from ~25% to ~10–15% due to weak demand
  * Higher borrowing costs (RBI rate hikes) → lower interest margins
Overall, these factors reduce profitability.
*  impact:
  * Base PAT: ₹115 Cr
  * Falls to ~₹70 Cr because of higher provisions and lower margins (~₹30 Cr hit)
* This assumption is realistic given the company’s current wholesale exposure of ~₹2,200 Cr.
</t>
        </r>
      </text>
    </comment>
    <comment ref="G7" authorId="0" shapeId="0" xr:uid="{7680DF6A-9A0D-48B1-AFF4-56E963D6BE1F}">
      <text>
        <r>
          <rPr>
            <b/>
            <sz val="9"/>
            <color indexed="81"/>
            <rFont val="Tahoma"/>
            <family val="2"/>
          </rPr>
          <t>Anvay:</t>
        </r>
        <r>
          <rPr>
            <sz val="9"/>
            <color indexed="81"/>
            <rFont val="Tahoma"/>
            <family val="2"/>
          </rPr>
          <t xml:space="preserve">
This scenario assumes three positive factors occur together: strong retail AUM growth (30%+) driven by demand and branch expansion, faster resolution of wholesale stress reducing provisioning, and RBI rate cuts leading to lower cost of funds (50–75 bps) and improved NIM.
As a result, earnings see a strong boost. PAT can reach ~₹145 Cr, which is ~45% higher than the base of ₹115 Cr, driven by higher growth, lower credit costs, and better margins.
</t>
        </r>
      </text>
    </comment>
    <comment ref="C8" authorId="0" shapeId="0" xr:uid="{61114FA5-8BBF-4091-8F02-E3E46E9193BB}">
      <text>
        <r>
          <rPr>
            <b/>
            <sz val="9"/>
            <color indexed="81"/>
            <rFont val="Tahoma"/>
            <family val="2"/>
          </rPr>
          <t>Anvay:</t>
        </r>
        <r>
          <rPr>
            <sz val="9"/>
            <color indexed="81"/>
            <rFont val="Tahoma"/>
            <family val="2"/>
          </rPr>
          <t xml:space="preserve">
This scenario assumes delays in resolving large stressed accounts, which pushes expected recoveries to later years (FY27+). At the same time, additional provisioning is required due to decline or write-down in SR (Security Receipts) values.
As a result, earnings face double pressure—income is delayed while expenses increase. Although the company moves from a loss of ₹18.6 Cr in FY25 to a profit of ~₹80 Cr, it remains below the base case of ₹148 Cr due to delayed resolutions of 2–3 key accounts.
</t>
        </r>
      </text>
    </comment>
    <comment ref="D8" authorId="0" shapeId="0" xr:uid="{6FEB6C96-D404-4E34-9401-6BBF66163462}">
      <text>
        <r>
          <rPr>
            <b/>
            <sz val="9"/>
            <color indexed="81"/>
            <rFont val="Tahoma"/>
            <family val="2"/>
          </rPr>
          <t>Anvay:</t>
        </r>
        <r>
          <rPr>
            <sz val="9"/>
            <color indexed="81"/>
            <rFont val="Tahoma"/>
            <family val="2"/>
          </rPr>
          <t xml:space="preserve">
In the ARC (distressed assets) business, the key risk is timing—delays in recovery reduce earnings visibility, making it uncertain when and how much cash will be realized.
Lower visibility increases market uncertainty, leading to valuation multiple compression. In such scenarios, a 10x multiple is considered a practical floor, reflecting low investor confidence.
This assumption is realistic and not arbitrary, as ARC players like Edelweiss Asset Reconstruction Company have historically traded in the ~8–12x range during uncertain phases.</t>
        </r>
      </text>
    </comment>
    <comment ref="G8" authorId="0" shapeId="0" xr:uid="{D9615D44-E641-40AC-9C20-223E5CC4E961}">
      <text>
        <r>
          <rPr>
            <b/>
            <sz val="9"/>
            <color indexed="81"/>
            <rFont val="Tahoma"/>
            <family val="2"/>
          </rPr>
          <t>Anvay:</t>
        </r>
        <r>
          <rPr>
            <sz val="9"/>
            <color indexed="81"/>
            <rFont val="Tahoma"/>
            <family val="2"/>
          </rPr>
          <t xml:space="preserve">
This scenario assumes highly favorable conditions in the ARC business. Large stressed accounts are resolved quickly, leading to significant one-time recovery gains. At the same time, new stressed assets are acquired at attractive prices, increasing future recovery potential, while alternative credit funds generate additional fee and carry income.
The combined impact leads to a sharp rise in earnings. PAT can reach ~₹220 Cr, ~57% higher than the base of ₹148 Cr.
This assumption is realistic, as ARC earnings can be volatile and spike during strong recovery cycles, as seen in past periods of high recoveries and deal activity.
</t>
        </r>
      </text>
    </comment>
    <comment ref="H8" authorId="0" shapeId="0" xr:uid="{E119158F-59A2-465C-9BB2-802EE31DE185}">
      <text>
        <r>
          <rPr>
            <b/>
            <sz val="9"/>
            <color indexed="81"/>
            <rFont val="Tahoma"/>
            <family val="2"/>
          </rPr>
          <t>Anvay:</t>
        </r>
        <r>
          <rPr>
            <sz val="9"/>
            <color indexed="81"/>
            <rFont val="Tahoma"/>
            <family val="2"/>
          </rPr>
          <t xml:space="preserve">
When the ARC business starts delivering consistent quarterly profits, market confidence improves and earnings become more predictable.
Earlier, due to uncertain cash flows, the business traded at a discount. As stability increases, this uncertainty discount reduces, leading to better valuations.
The market begins to view the business as a more stable, fee-like model rather than a risky recovery play.
As a result, the valuation multiple can expand to ~18x, reflecting higher confidence, improved visibility, and relatively lower perceived risk.
</t>
        </r>
      </text>
    </comment>
    <comment ref="C9" authorId="0" shapeId="0" xr:uid="{5DA34709-384D-4EB6-A4A5-FC7AB33680E6}">
      <text>
        <r>
          <rPr>
            <b/>
            <sz val="9"/>
            <color indexed="81"/>
            <rFont val="Tahoma"/>
            <family val="2"/>
          </rPr>
          <t>Anvay:</t>
        </r>
        <r>
          <rPr>
            <sz val="9"/>
            <color indexed="81"/>
            <rFont val="Tahoma"/>
            <family val="2"/>
          </rPr>
          <t xml:space="preserve">
This scenario assumes three negative factors occur together: MF AUM growth declines due to market correction, BlinkX trading volumes fall as retail activity reduces in a bear market, and AMC losses increase due to higher investments and delayed break-even.
As a result, profitability comes under pressure. Base PAT of ₹106 Cr declines to ~₹80 Cr due to lower brokerage income and higher AMC losses. However, this remains close to FY25A ₹84 Cr, supported by steady growth in Retail Wealth AUM even without strong market performance.</t>
        </r>
      </text>
    </comment>
    <comment ref="D9" authorId="0" shapeId="0" xr:uid="{6AE84F3C-C32E-4EAB-832D-BB31A274C1E0}">
      <text>
        <r>
          <rPr>
            <b/>
            <sz val="9"/>
            <color indexed="81"/>
            <rFont val="Tahoma"/>
            <family val="2"/>
          </rPr>
          <t>Anvay:</t>
        </r>
        <r>
          <rPr>
            <sz val="9"/>
            <color indexed="81"/>
            <rFont val="Tahoma"/>
            <family val="2"/>
          </rPr>
          <t xml:space="preserve">
An 18x multiple is used as wealth management is a relatively stable business with sticky and recurring revenue—AUM does not disappear quickly, and fee income remains consistent.
Even during market downturns, valuations in this segment do not decline as sharply as cyclical businesses, due to better earnings visibility and predictability.
Investors view wealth management as a defensive and stable segment, which limits downside risk in valuations.
The 18x level is considered a practical floor, supported by historical trends where strong players like Motilal Oswal Financial Services and Nuvama Wealth Management have traded in the ~18–20x range during weaker</t>
        </r>
      </text>
    </comment>
    <comment ref="G9" authorId="0" shapeId="0" xr:uid="{CAD975A1-0085-406E-958D-3C3684364802}">
      <text>
        <r>
          <rPr>
            <b/>
            <sz val="9"/>
            <color indexed="81"/>
            <rFont val="Tahoma"/>
            <family val="2"/>
          </rPr>
          <t>Anvay:</t>
        </r>
        <r>
          <rPr>
            <sz val="9"/>
            <color indexed="81"/>
            <rFont val="Tahoma"/>
            <family val="2"/>
          </rPr>
          <t xml:space="preserve">
This scenario assumes all three engines perform strongly together. MF AUM grows to ₹22,000+ Cr in FY26E, leading to a sharp increase in management fees, while the AMC business achieves break-even earlier (by FY26 Q4 instead of FY27).
As a result, profitability improves significantly, with PAT reaching ~₹175 Cr (~52% higher than base).
This assumption remains realistic, supported by strong traction in BlinkX, with ADTO already at ~₹17,776 Cr per day.</t>
        </r>
      </text>
    </comment>
    <comment ref="H9" authorId="0" shapeId="0" xr:uid="{2A020B83-0D19-43A5-ADD3-ACD1BC3EF944}">
      <text>
        <r>
          <rPr>
            <b/>
            <sz val="9"/>
            <color indexed="81"/>
            <rFont val="Tahoma"/>
            <family val="2"/>
          </rPr>
          <t>Anvay:</t>
        </r>
        <r>
          <rPr>
            <sz val="9"/>
            <color indexed="81"/>
            <rFont val="Tahoma"/>
            <family val="2"/>
          </rPr>
          <t xml:space="preserve">
When the AMC business reaches break-even and BlinkX gains strong market position, the segment starts attracting premium valuations.
As profitability improves and growth visibility strengthens, the market re-rates the business closer to peers like 360 One WAM (35–45x) and Motilal Oswal Financial Services (25–32x).
A 30x multiple remains conservative within this premium range, reflecting improved scale, profitability, and investor confidence.</t>
        </r>
      </text>
    </comment>
    <comment ref="C13" authorId="0" shapeId="0" xr:uid="{507CD58C-D004-4220-808D-D49BDFAD677D}">
      <text>
        <r>
          <rPr>
            <b/>
            <sz val="9"/>
            <color indexed="81"/>
            <rFont val="Tahoma"/>
            <family val="2"/>
          </rPr>
          <t>Anvay:</t>
        </r>
        <r>
          <rPr>
            <sz val="9"/>
            <color indexed="81"/>
            <rFont val="Tahoma"/>
            <family val="2"/>
          </rPr>
          <t xml:space="preserve">
In the bear case, overall cash generation weakens due to decline in capital markets revenues.
The company may need to rely more on credit lines (higher borrowing), while the ARC segment may require additional capital if resolutions are delayed.
As a result, holdco-level net debt increases from ₹450 Cr to ~₹600 Cr, due to lower internal cash generation and higher funding needs.</t>
        </r>
      </text>
    </comment>
    <comment ref="G13" authorId="0" shapeId="0" xr:uid="{E9EB5E4B-27E1-4041-A251-CB10B995A70D}">
      <text>
        <r>
          <rPr>
            <b/>
            <sz val="9"/>
            <color indexed="81"/>
            <rFont val="Tahoma"/>
            <family val="2"/>
          </rPr>
          <t>Anvay:</t>
        </r>
        <r>
          <rPr>
            <sz val="9"/>
            <color indexed="81"/>
            <rFont val="Tahoma"/>
            <family val="2"/>
          </rPr>
          <t xml:space="preserve">
In the bull case, strong cash generation is driven by high Investment Banking (IB) revenues and favorable capital market conditions.
The ARC segment also contributes through faster resolutions and cash recoveries.
With higher internal cash flows, the company is able to repay debt quickly. As a result, holdco-level net debt reduces from ₹450 Cr to ~₹250 Cr by FY26E end.</t>
        </r>
      </text>
    </comment>
  </commentList>
</comments>
</file>

<file path=xl/sharedStrings.xml><?xml version="1.0" encoding="utf-8"?>
<sst xmlns="http://schemas.openxmlformats.org/spreadsheetml/2006/main" count="146" uniqueCount="90">
  <si>
    <t>Investment Research  |  NSE: JMFINANCIL  |  FY25 Annual Report Sourced</t>
  </si>
  <si>
    <t>Analyst</t>
  </si>
  <si>
    <t>Report Date</t>
  </si>
  <si>
    <t>CMP (₹)</t>
  </si>
  <si>
    <t>118.44</t>
  </si>
  <si>
    <t>Shares Outstanding (Cr)</t>
  </si>
  <si>
    <t>827</t>
  </si>
  <si>
    <t>Currency</t>
  </si>
  <si>
    <t>INR Crores</t>
  </si>
  <si>
    <t>Valuation</t>
  </si>
  <si>
    <t>Data Source</t>
  </si>
  <si>
    <t>JM Financial FY25 Annual Report</t>
  </si>
  <si>
    <t>Segment / Item</t>
  </si>
  <si>
    <t>FY25A
(Actual)</t>
  </si>
  <si>
    <t>FY26E</t>
  </si>
  <si>
    <t>FY27E</t>
  </si>
  <si>
    <t>FY28E</t>
  </si>
  <si>
    <t>── SEGMENT 1: INVESTMENT BANK (Corporate Advisory &amp; Capital Markets) ──</t>
  </si>
  <si>
    <t>Segment Revenue (₹ Cr)</t>
  </si>
  <si>
    <t>OPAT Margin (%)</t>
  </si>
  <si>
    <t>OPAT (₹ Cr)</t>
  </si>
  <si>
    <t>Valuation Multiple (P/E x)</t>
  </si>
  <si>
    <t>—</t>
  </si>
  <si>
    <t>── SEGMENT 2: MORTGAGE LENDING (Wholesale + Retail Housing Finance) ──</t>
  </si>
  <si>
    <t>Total Segment Revenue (₹ Cr)</t>
  </si>
  <si>
    <t>Retail Housing AUM (₹ Cr)</t>
  </si>
  <si>
    <t>Wholesale Loan Book (₹ Cr)</t>
  </si>
  <si>
    <t>Segment PBT (₹ Cr)</t>
  </si>
  <si>
    <t>PAT After NCI (₹ Cr)</t>
  </si>
  <si>
    <t>P/B Multiple (x)</t>
  </si>
  <si>
    <t>Book Value (₹ Cr) [Retail HFC]</t>
  </si>
  <si>
    <t>── SEGMENT 3: ALTERNATIVE &amp; DISTRESSED CREDIT (ARC / Distressed Credit) ──</t>
  </si>
  <si>
    <t>ARC AUM (₹ Cr)</t>
  </si>
  <si>
    <t>SR Redemptions (₹ Cr)</t>
  </si>
  <si>
    <t>── SEGMENT 4: PLATFORM AWS (Asset Mgmt + Wealth Mgmt + Securities / BlinkX) ──</t>
  </si>
  <si>
    <t>Retail Wealth AUM (₹ Cr)</t>
  </si>
  <si>
    <t>Mutual Fund AUM (₹ Cr)</t>
  </si>
  <si>
    <t>Elite Wealth AUM (₹ Cr)</t>
  </si>
  <si>
    <t>BlinkX MTF Book (₹ Cr)</t>
  </si>
  <si>
    <t>── HOLDCO / CORPORATE CENTRE ──</t>
  </si>
  <si>
    <t>Holdco Discount (%)</t>
  </si>
  <si>
    <t>Net Debt (₹ Cr)</t>
  </si>
  <si>
    <t>Segment</t>
  </si>
  <si>
    <t>Metric Used</t>
  </si>
  <si>
    <t>FY26E Value
(₹ Cr)</t>
  </si>
  <si>
    <t>Multiple</t>
  </si>
  <si>
    <t>Multiple
Type</t>
  </si>
  <si>
    <t>Segment Value
(₹ Cr)</t>
  </si>
  <si>
    <t>Per Share
(₹)</t>
  </si>
  <si>
    <t>Investment Bank</t>
  </si>
  <si>
    <t>FY26E OPAT</t>
  </si>
  <si>
    <t>P/E</t>
  </si>
  <si>
    <t>Mortgage Lending</t>
  </si>
  <si>
    <t>FY26E PAT</t>
  </si>
  <si>
    <t>Alt &amp; Distressed Credit</t>
  </si>
  <si>
    <t>Platform AWS</t>
  </si>
  <si>
    <t>Equity Value (₹ Cr)</t>
  </si>
  <si>
    <t>Implied Upside / (Downside) (%)</t>
  </si>
  <si>
    <t>PAT (₹Cr)</t>
  </si>
  <si>
    <t>Sum of Segments (₹ Cr)</t>
  </si>
  <si>
    <t>Upside vs CMP ₹118.44 (%)</t>
  </si>
  <si>
    <t>YoY Growth (%)</t>
  </si>
  <si>
    <t>Effective Tax Rate (%)</t>
  </si>
  <si>
    <t>Investment Bank Segment Sensitivity (₹ Cr)</t>
  </si>
  <si>
    <t>Mortgage Lending Segment Sensitivity (₹ Cr)</t>
  </si>
  <si>
    <t>Alt &amp; Distressed Credit Segment Sensitivity (₹ Cr)</t>
  </si>
  <si>
    <t>Platform AWS Segment Sensitivity (₹ Cr)</t>
  </si>
  <si>
    <t>JM Financial – Segment-wise Valuation Sensitivity Analysis (₹ Cr)</t>
  </si>
  <si>
    <t>JM Financial Ltd</t>
  </si>
  <si>
    <t>(BSE: 523405 | NSE: JMFINANCIL)</t>
  </si>
  <si>
    <t>JM Financial Ltd – Key Assumptions (AR Based + Forward Estimates)</t>
  </si>
  <si>
    <t xml:space="preserve">JM Financial Ltd. – SOTP Valuation (Base Case, FY26E) </t>
  </si>
  <si>
    <t>BEAR CASE</t>
  </si>
  <si>
    <t>BASE CASE</t>
  </si>
  <si>
    <t>JM Financial Ltd – Scenario Analysis</t>
  </si>
  <si>
    <t>Shares Outstanding</t>
  </si>
  <si>
    <t>Current Market Price (₹)</t>
  </si>
  <si>
    <t>Total Segment Value (Pre-Adjustments)</t>
  </si>
  <si>
    <t>Holding Company Discount (20%)</t>
  </si>
  <si>
    <t>Net Debt (Holding Company Level)</t>
  </si>
  <si>
    <t>Shares Outstanding (FY25A)</t>
  </si>
  <si>
    <t>SOTP Implied Value per Share (₹)</t>
  </si>
  <si>
    <t xml:space="preserve"> Implied Value per Share (₹)</t>
  </si>
  <si>
    <t>Current Market Price</t>
  </si>
  <si>
    <t xml:space="preserve">Segment </t>
  </si>
  <si>
    <t>BULL CASE</t>
  </si>
  <si>
    <t>JM Financial Ltd.
Sum of the Parts (SOTP) Valuation Model</t>
  </si>
  <si>
    <t>ANVAY GULWE</t>
  </si>
  <si>
    <t>#</t>
  </si>
  <si>
    <t>Sum of the Parts (SOTP)</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</si>
</sst>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10">
    <numFmt numFmtId="164" formatCode="0.0%"/>
    <numFmt numFmtId="165" formatCode="0.0\x"/>
    <numFmt numFmtId="166" formatCode="0\x"/>
    <numFmt numFmtId="167" formatCode="0&quot;x&quot;"/>
    <numFmt numFmtId="168" formatCode="\₹#,##0"/>
    <numFmt numFmtId="169" formatCode="[$-409]d\-mmm\-yy;@"/>
    <numFmt numFmtId="170" formatCode="\₹\ #,##0;\(#,##0\)"/>
    <numFmt numFmtId="171" formatCode="\₹\ #,##0;\(\₹#,##0\)"/>
    <numFmt numFmtId="172" formatCode="\₹\ #,##0;\(\₹\ #,##0\)"/>
    <numFmt numFmtId="179" formatCode="\₹\ #,##0.0;\(\₹\ #,##0.0\)"/>
  </numFmts>
  <fonts count="40" x14ac:knownFonts="1">
    <font>
      <sz val="11"/>
      <color theme="1"/>
      <name val="Calibri"/>
      <family val="2"/>
      <charset val="1"/>
    </font>
    <font>
      <sz val="11"/>
      <color theme="1"/>
      <name val="Calibri"/>
      <family val="2"/>
    </font>
    <font>
      <b/>
      <sz val="12"/>
      <color rgb="FFFFFFFF"/>
      <name val="Arial"/>
      <family val="2"/>
    </font>
    <font>
      <b/>
      <sz val="10"/>
      <color rgb="FF000000"/>
      <name val="Arial"/>
      <family val="2"/>
    </font>
    <font>
      <b/>
      <sz val="9"/>
      <color rgb="FFFFFFFF"/>
      <name val="Arial"/>
      <family val="2"/>
    </font>
    <font>
      <b/>
      <sz val="10"/>
      <color rgb="FFFFFFFF"/>
      <name val="Arial"/>
      <family val="2"/>
    </font>
    <font>
      <sz val="10"/>
      <color rgb="FF000000"/>
      <name val="Arial"/>
      <family val="2"/>
    </font>
    <font>
      <sz val="10"/>
      <color rgb="FF0000FF"/>
      <name val="Arial"/>
      <family val="2"/>
    </font>
    <font>
      <sz val="10"/>
      <color rgb="FF7F7F7F"/>
      <name val="Arial"/>
      <family val="2"/>
    </font>
    <font>
      <b/>
      <sz val="11"/>
      <color rgb="FF000000"/>
      <name val="Arial"/>
      <family val="2"/>
    </font>
    <font>
      <b/>
      <sz val="12"/>
      <color rgb="FF000000"/>
      <name val="Arial"/>
      <family val="2"/>
    </font>
    <font>
      <b/>
      <sz val="11"/>
      <color rgb="FFFFFFFF"/>
      <name val="Arial"/>
      <family val="2"/>
    </font>
    <font>
      <sz val="9"/>
      <color indexed="81"/>
      <name val="Tahoma"/>
      <family val="2"/>
    </font>
    <font>
      <b/>
      <sz val="9"/>
      <color indexed="81"/>
      <name val="Tahoma"/>
      <family val="2"/>
    </font>
    <font>
      <sz val="11"/>
      <color theme="1"/>
      <name val="Arial"/>
      <family val="2"/>
    </font>
    <font>
      <sz val="11"/>
      <color rgb="FF000000"/>
      <name val="Arial"/>
      <family val="2"/>
    </font>
    <font>
      <sz val="11"/>
      <color rgb="FF0000FF"/>
      <name val="Arial"/>
      <family val="2"/>
    </font>
    <font>
      <sz val="10"/>
      <color theme="1"/>
      <name val="Arial"/>
      <family val="2"/>
    </font>
    <font>
      <sz val="11"/>
      <color theme="0"/>
      <name val="Arial"/>
      <family val="2"/>
    </font>
    <font>
      <b/>
      <sz val="9"/>
      <color theme="1"/>
      <name val="Arial"/>
      <family val="2"/>
    </font>
    <font>
      <b/>
      <sz val="10"/>
      <color theme="1"/>
      <name val="Arial"/>
      <family val="2"/>
    </font>
    <font>
      <sz val="9"/>
      <color theme="1"/>
      <name val="Arial"/>
      <family val="2"/>
    </font>
    <font>
      <b/>
      <sz val="10"/>
      <name val="Arial"/>
      <family val="2"/>
    </font>
    <font>
      <b/>
      <sz val="14"/>
      <color rgb="FFFFFFFF"/>
      <name val="Arial"/>
      <family val="2"/>
    </font>
    <font>
      <i/>
      <sz val="10"/>
      <color theme="1"/>
      <name val="Cambria"/>
      <family val="2"/>
      <scheme val="major"/>
    </font>
    <font>
      <b/>
      <sz val="16"/>
      <color theme="1"/>
      <name val="Arial"/>
      <family val="2"/>
    </font>
    <font>
      <i/>
      <sz val="11"/>
      <color theme="1"/>
      <name val="Arial"/>
      <family val="2"/>
    </font>
    <font>
      <b/>
      <sz val="14"/>
      <color theme="0"/>
      <name val="Arial"/>
      <family val="2"/>
    </font>
    <font>
      <sz val="10"/>
      <color theme="1"/>
      <name val="Calibri"/>
      <family val="2"/>
      <charset val="1"/>
    </font>
    <font>
      <sz val="12"/>
      <color rgb="FF000000"/>
      <name val="Arial"/>
      <family val="2"/>
    </font>
    <font>
      <sz val="12"/>
      <color theme="1"/>
      <name val="Arial"/>
      <family val="2"/>
    </font>
    <font>
      <b/>
      <sz val="12"/>
      <color rgb="FF1F3864"/>
      <name val="Arial"/>
      <family val="2"/>
    </font>
    <font>
      <sz val="12"/>
      <color rgb="FF5C3317"/>
      <name val="Arial"/>
      <family val="2"/>
    </font>
    <font>
      <b/>
      <sz val="16"/>
      <color rgb="FFFFFFFF"/>
      <name val="Arial"/>
      <family val="2"/>
    </font>
    <font>
      <b/>
      <sz val="11"/>
      <color theme="1"/>
      <name val="Arial"/>
      <family val="2"/>
    </font>
    <font>
      <b/>
      <sz val="14"/>
      <color rgb="FFFFFFFF"/>
      <name val="Calibri"/>
      <family val="2"/>
    </font>
    <font>
      <b/>
      <sz val="28"/>
      <color rgb="FFFFFFFF"/>
      <name val="Calibri"/>
      <family val="2"/>
    </font>
    <font>
      <b/>
      <sz val="11"/>
      <color rgb="FF000000"/>
      <name val="Calibri"/>
      <family val="2"/>
    </font>
    <font>
      <sz val="11"/>
      <color rgb="FF0000FF"/>
      <name val="Calibri"/>
      <family val="2"/>
    </font>
    <font>
      <b/>
      <sz val="10"/>
      <color rgb="FF0000FF"/>
      <name val="Arial"/>
      <family val="2"/>
    </font>
  </fonts>
  <fills count="27">
    <fill>
      <patternFill patternType="none"/>
    </fill>
    <fill>
      <patternFill patternType="gray125"/>
    </fill>
    <fill>
      <patternFill patternType="solid">
        <fgColor rgb="FF1F3864"/>
        <bgColor rgb="FF333333"/>
      </patternFill>
    </fill>
    <fill>
      <patternFill patternType="solid">
        <fgColor rgb="FF2E5F9E"/>
        <bgColor rgb="FF666699"/>
      </patternFill>
    </fill>
    <fill>
      <patternFill patternType="solid">
        <fgColor rgb="FFF2F2F2"/>
        <bgColor rgb="FFE2EFDA"/>
      </patternFill>
    </fill>
    <fill>
      <patternFill patternType="solid">
        <fgColor rgb="FFFFFFFF"/>
        <bgColor rgb="FFF2F2F2"/>
      </patternFill>
    </fill>
    <fill>
      <patternFill patternType="solid">
        <fgColor rgb="FFFFF2CC"/>
        <bgColor rgb="FFFCE9D6"/>
      </patternFill>
    </fill>
    <fill>
      <patternFill patternType="solid">
        <fgColor rgb="FFFCE9D6"/>
        <bgColor rgb="FFFCE4D6"/>
      </patternFill>
    </fill>
    <fill>
      <patternFill patternType="solid">
        <fgColor rgb="FFD6E4F0"/>
        <bgColor rgb="FFE2EFDA"/>
      </patternFill>
    </fill>
    <fill>
      <patternFill patternType="solid">
        <fgColor rgb="FFE2EFDA"/>
        <bgColor rgb="FFF2F2F2"/>
      </patternFill>
    </fill>
    <fill>
      <patternFill patternType="solid">
        <fgColor rgb="FFFCE4D6"/>
        <bgColor rgb="FFFCE9D6"/>
      </patternFill>
    </fill>
    <fill>
      <patternFill patternType="solid">
        <fgColor rgb="FF843C0C"/>
        <bgColor rgb="FF7F3F00"/>
      </patternFill>
    </fill>
    <fill>
      <patternFill patternType="solid">
        <fgColor rgb="FF375623"/>
        <bgColor rgb="FF333333"/>
      </patternFill>
    </fill>
    <fill>
      <patternFill patternType="solid">
        <fgColor theme="0"/>
        <bgColor rgb="FFE2EFDA"/>
      </patternFill>
    </fill>
    <fill>
      <patternFill patternType="solid">
        <fgColor theme="0"/>
        <bgColor rgb="FFFCE9D6"/>
      </patternFill>
    </fill>
    <fill>
      <patternFill patternType="solid">
        <fgColor theme="0"/>
        <bgColor rgb="FFFCE4D6"/>
      </patternFill>
    </fill>
    <fill>
      <patternFill patternType="solid">
        <fgColor theme="0"/>
        <bgColor indexed="64"/>
      </patternFill>
    </fill>
    <fill>
      <patternFill patternType="solid">
        <fgColor theme="0"/>
        <bgColor rgb="FFF2F2F2"/>
      </patternFill>
    </fill>
    <fill>
      <patternFill patternType="solid">
        <fgColor rgb="FFFCE9D6"/>
        <bgColor rgb="FFFCE9D6"/>
      </patternFill>
    </fill>
    <fill>
      <patternFill patternType="solid">
        <fgColor rgb="FFFCE9D6"/>
        <bgColor rgb="FFE2EFDA"/>
      </patternFill>
    </fill>
    <fill>
      <patternFill patternType="solid">
        <fgColor rgb="FFFCE9D6"/>
        <bgColor rgb="FFF2F2F2"/>
      </patternFill>
    </fill>
    <fill>
      <patternFill patternType="solid">
        <fgColor theme="0" tint="-0.14999847407452621"/>
        <bgColor indexed="64"/>
      </patternFill>
    </fill>
    <fill>
      <patternFill patternType="solid">
        <fgColor theme="0"/>
        <bgColor rgb="FF666699"/>
      </patternFill>
    </fill>
    <fill>
      <patternFill patternType="solid">
        <fgColor rgb="FF001B5B"/>
        <bgColor indexed="64"/>
      </patternFill>
    </fill>
    <fill>
      <patternFill patternType="solid">
        <fgColor rgb="FFD9EAD3"/>
        <bgColor rgb="FFF2F2F2"/>
      </patternFill>
    </fill>
    <fill>
      <patternFill patternType="solid">
        <fgColor rgb="FFD9EAD3"/>
        <bgColor rgb="FFFCE9D6"/>
      </patternFill>
    </fill>
    <fill>
      <patternFill patternType="solid">
        <fgColor rgb="FF001B5B"/>
        <bgColor rgb="FF333333"/>
      </patternFill>
    </fill>
  </fills>
  <borders count="16">
    <border>
      <left/>
      <right/>
      <top/>
      <bottom/>
      <diagonal/>
    </border>
    <border>
      <left style="thin">
        <color auto="1"/>
      </left>
      <right/>
      <top style="thin">
        <color auto="1"/>
      </top>
      <bottom/>
      <diagonal/>
    </border>
    <border>
      <left style="thin">
        <color auto="1"/>
      </left>
      <right/>
      <top style="thin">
        <color auto="1"/>
      </top>
      <bottom style="thin">
        <color auto="1"/>
      </bottom>
      <diagonal/>
    </border>
    <border>
      <left style="thin">
        <color auto="1"/>
      </left>
      <right style="thin">
        <color auto="1"/>
      </right>
      <top style="thin">
        <color auto="1"/>
      </top>
      <bottom style="thin">
        <color auto="1"/>
      </bottom>
      <diagonal/>
    </border>
    <border>
      <left style="medium">
        <color auto="1"/>
      </left>
      <right style="medium">
        <color auto="1"/>
      </right>
      <top style="medium">
        <color auto="1"/>
      </top>
      <bottom style="medium">
        <color auto="1"/>
      </bottom>
      <diagonal/>
    </border>
    <border>
      <left/>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diagonal/>
    </border>
    <border>
      <left/>
      <right/>
      <top style="thin">
        <color auto="1"/>
      </top>
      <bottom/>
      <diagonal/>
    </border>
    <border>
      <left/>
      <right style="thin">
        <color auto="1"/>
      </right>
      <top/>
      <bottom/>
      <diagonal/>
    </border>
    <border>
      <left/>
      <right style="medium">
        <color auto="1"/>
      </right>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style="medium">
        <color auto="1"/>
      </left>
      <right style="medium">
        <color auto="1"/>
      </right>
      <top/>
      <bottom style="medium">
        <color auto="1"/>
      </bottom>
      <diagonal/>
    </border>
    <border>
      <left/>
      <right/>
      <top/>
      <bottom style="thin">
        <color auto="1"/>
      </bottom>
      <diagonal/>
    </border>
  </borders>
  <cellStyleXfs count="1">
    <xf numFmtId="0" fontId="0" fillId="0" borderId="0"/>
  </cellStyleXfs>
  <cellXfs count="141">
    <xf numFmtId="0" fontId="0" fillId="0" borderId="0" xfId="0"/>
    <xf numFmtId="0" fontId="24" fillId="0" borderId="0" xfId="0" applyFont="1" applyProtection="1">
      <protection locked="0"/>
    </xf>
    <xf numFmtId="0" fontId="27" fillId="23" borderId="0" xfId="0" applyFont="1" applyFill="1" applyAlignment="1" applyProtection="1">
      <alignment horizontal="center" vertical="center"/>
      <protection locked="0"/>
    </xf>
    <xf numFmtId="0" fontId="1" fillId="0" borderId="0" xfId="0" applyNumberFormat="1" applyFont="1" applyProtection="1">
      <protection locked="0"/>
    </xf>
    <xf numFmtId="0" fontId="36" fillId="2" borderId="1" xfId="0" applyNumberFormat="1" applyFont="1" applyFill="1" applyBorder="1" applyAlignment="1" applyProtection="1">
      <alignment horizontal="center" vertical="center" wrapText="1"/>
    </xf>
    <xf numFmtId="0" fontId="35" fillId="3" borderId="1" xfId="0" applyNumberFormat="1" applyFont="1" applyFill="1" applyBorder="1" applyAlignment="1" applyProtection="1">
      <alignment horizontal="center" vertical="center"/>
    </xf>
    <xf numFmtId="0" fontId="37" fillId="4" borderId="2" xfId="0" applyNumberFormat="1" applyFont="1" applyFill="1" applyBorder="1" applyAlignment="1" applyProtection="1">
      <alignment horizontal="left" vertical="center"/>
    </xf>
    <xf numFmtId="0" fontId="38" fillId="4" borderId="2" xfId="0" applyNumberFormat="1" applyFont="1" applyFill="1" applyBorder="1" applyAlignment="1" applyProtection="1">
      <alignment horizontal="left" vertical="center" indent="1"/>
    </xf>
    <xf numFmtId="0" fontId="38" fillId="4" borderId="3" xfId="0" applyNumberFormat="1" applyFont="1" applyFill="1" applyBorder="1" applyAlignment="1" applyProtection="1">
      <alignment horizontal="left" vertical="center" indent="1"/>
    </xf>
    <xf numFmtId="0" fontId="37" fillId="5" borderId="2" xfId="0" applyNumberFormat="1" applyFont="1" applyFill="1" applyBorder="1" applyAlignment="1" applyProtection="1">
      <alignment horizontal="left" vertical="center"/>
    </xf>
    <xf numFmtId="169" fontId="38" fillId="5" borderId="2" xfId="0" applyNumberFormat="1" applyFont="1" applyFill="1" applyBorder="1" applyAlignment="1" applyProtection="1">
      <alignment horizontal="left" vertical="center" indent="1"/>
    </xf>
    <xf numFmtId="169" fontId="38" fillId="5" borderId="3" xfId="0" applyNumberFormat="1" applyFont="1" applyFill="1" applyBorder="1" applyAlignment="1" applyProtection="1">
      <alignment horizontal="left" vertical="center" indent="1"/>
    </xf>
    <xf numFmtId="0" fontId="38" fillId="5" borderId="2" xfId="0" applyNumberFormat="1" applyFont="1" applyFill="1" applyBorder="1" applyAlignment="1" applyProtection="1">
      <alignment horizontal="left" vertical="center" indent="1"/>
    </xf>
    <xf numFmtId="0" fontId="38" fillId="5" borderId="3" xfId="0" applyNumberFormat="1" applyFont="1" applyFill="1" applyBorder="1" applyAlignment="1" applyProtection="1">
      <alignment horizontal="left" vertical="center" indent="1"/>
    </xf>
    <xf numFmtId="0" fontId="17" fillId="0" borderId="0" xfId="0" applyFont="1" applyProtection="1">
      <protection locked="0"/>
    </xf>
    <xf numFmtId="0" fontId="0" fillId="0" borderId="0" xfId="0" applyProtection="1">
      <protection locked="0"/>
    </xf>
    <xf numFmtId="0" fontId="25" fillId="0" borderId="0" xfId="0" applyFont="1" applyProtection="1">
      <protection locked="0"/>
    </xf>
    <xf numFmtId="0" fontId="26" fillId="0" borderId="0" xfId="0" applyFont="1" applyProtection="1">
      <protection locked="0"/>
    </xf>
    <xf numFmtId="0" fontId="23" fillId="3" borderId="2" xfId="0" applyFont="1" applyFill="1" applyBorder="1" applyAlignment="1" applyProtection="1">
      <alignment horizontal="center" vertical="center" wrapText="1"/>
      <protection locked="0"/>
    </xf>
    <xf numFmtId="0" fontId="11" fillId="3" borderId="6" xfId="0" applyFont="1" applyFill="1" applyBorder="1" applyAlignment="1" applyProtection="1">
      <alignment horizontal="right" vertical="center" wrapText="1" indent="1"/>
      <protection locked="0"/>
    </xf>
    <xf numFmtId="0" fontId="11" fillId="3" borderId="5" xfId="0" applyFont="1" applyFill="1" applyBorder="1" applyAlignment="1" applyProtection="1">
      <alignment horizontal="right" vertical="center" wrapText="1"/>
      <protection locked="0"/>
    </xf>
    <xf numFmtId="0" fontId="5" fillId="3" borderId="1" xfId="0" applyFont="1" applyFill="1" applyBorder="1" applyAlignment="1" applyProtection="1">
      <alignment horizontal="centerContinuous" vertical="center"/>
      <protection locked="0"/>
    </xf>
    <xf numFmtId="0" fontId="5" fillId="3" borderId="8" xfId="0" applyFont="1" applyFill="1" applyBorder="1" applyAlignment="1" applyProtection="1">
      <alignment horizontal="centerContinuous" vertical="center"/>
      <protection locked="0"/>
    </xf>
    <xf numFmtId="0" fontId="5" fillId="3" borderId="7" xfId="0" applyFont="1" applyFill="1" applyBorder="1" applyAlignment="1" applyProtection="1">
      <alignment horizontal="centerContinuous" vertical="center"/>
      <protection locked="0"/>
    </xf>
    <xf numFmtId="0" fontId="6" fillId="13" borderId="0" xfId="0" applyFont="1" applyFill="1" applyAlignment="1" applyProtection="1">
      <alignment vertical="center"/>
      <protection locked="0"/>
    </xf>
    <xf numFmtId="170" fontId="7" fillId="14" borderId="9" xfId="0" applyNumberFormat="1" applyFont="1" applyFill="1" applyBorder="1" applyAlignment="1" applyProtection="1">
      <alignment horizontal="right" vertical="center"/>
      <protection locked="0"/>
    </xf>
    <xf numFmtId="0" fontId="6" fillId="13" borderId="0" xfId="0" applyFont="1" applyFill="1" applyAlignment="1" applyProtection="1">
      <alignment horizontal="left" vertical="center" indent="1"/>
      <protection locked="0"/>
    </xf>
    <xf numFmtId="3" fontId="7" fillId="14" borderId="9" xfId="0" applyNumberFormat="1" applyFont="1" applyFill="1" applyBorder="1" applyAlignment="1" applyProtection="1">
      <alignment horizontal="right" vertical="center"/>
      <protection locked="0"/>
    </xf>
    <xf numFmtId="164" fontId="7" fillId="7" borderId="0" xfId="0" applyNumberFormat="1" applyFont="1" applyFill="1" applyAlignment="1" applyProtection="1">
      <alignment horizontal="right" vertical="center"/>
      <protection locked="0"/>
    </xf>
    <xf numFmtId="0" fontId="6" fillId="17" borderId="0" xfId="0" applyFont="1" applyFill="1" applyAlignment="1" applyProtection="1">
      <alignment vertical="center"/>
      <protection locked="0"/>
    </xf>
    <xf numFmtId="164" fontId="7" fillId="14" borderId="9" xfId="0" applyNumberFormat="1" applyFont="1" applyFill="1" applyBorder="1" applyAlignment="1" applyProtection="1">
      <alignment horizontal="right" vertical="center"/>
      <protection locked="0"/>
    </xf>
    <xf numFmtId="164" fontId="7" fillId="18" borderId="0" xfId="0" applyNumberFormat="1" applyFont="1" applyFill="1" applyAlignment="1" applyProtection="1">
      <alignment horizontal="right" vertical="center"/>
      <protection locked="0"/>
    </xf>
    <xf numFmtId="3" fontId="6" fillId="13" borderId="9" xfId="0" applyNumberFormat="1" applyFont="1" applyFill="1" applyBorder="1" applyAlignment="1" applyProtection="1">
      <alignment horizontal="right" vertical="center"/>
      <protection locked="0"/>
    </xf>
    <xf numFmtId="164" fontId="6" fillId="19" borderId="0" xfId="0" applyNumberFormat="1" applyFont="1" applyFill="1" applyAlignment="1" applyProtection="1">
      <alignment horizontal="right" vertical="center"/>
      <protection locked="0"/>
    </xf>
    <xf numFmtId="0" fontId="17" fillId="16" borderId="0" xfId="0" applyFont="1" applyFill="1" applyProtection="1">
      <protection locked="0"/>
    </xf>
    <xf numFmtId="0" fontId="8" fillId="17" borderId="9" xfId="0" applyFont="1" applyFill="1" applyBorder="1" applyAlignment="1" applyProtection="1">
      <alignment horizontal="right" vertical="center"/>
      <protection locked="0"/>
    </xf>
    <xf numFmtId="166" fontId="7" fillId="18" borderId="0" xfId="0" applyNumberFormat="1" applyFont="1" applyFill="1" applyAlignment="1" applyProtection="1">
      <alignment horizontal="right" vertical="center"/>
      <protection locked="0"/>
    </xf>
    <xf numFmtId="0" fontId="5" fillId="3" borderId="0" xfId="0" applyFont="1" applyFill="1" applyAlignment="1" applyProtection="1">
      <alignment horizontal="centerContinuous" vertical="center"/>
      <protection locked="0"/>
    </xf>
    <xf numFmtId="3" fontId="17" fillId="0" borderId="0" xfId="0" applyNumberFormat="1" applyFont="1" applyProtection="1">
      <protection locked="0"/>
    </xf>
    <xf numFmtId="9" fontId="17" fillId="0" borderId="0" xfId="0" applyNumberFormat="1" applyFont="1" applyProtection="1">
      <protection locked="0"/>
    </xf>
    <xf numFmtId="170" fontId="17" fillId="0" borderId="0" xfId="0" applyNumberFormat="1" applyFont="1" applyProtection="1">
      <protection locked="0"/>
    </xf>
    <xf numFmtId="164" fontId="7" fillId="15" borderId="9" xfId="0" applyNumberFormat="1" applyFont="1" applyFill="1" applyBorder="1" applyAlignment="1" applyProtection="1">
      <alignment horizontal="right" vertical="center"/>
      <protection locked="0"/>
    </xf>
    <xf numFmtId="3" fontId="7" fillId="7" borderId="0" xfId="0" applyNumberFormat="1" applyFont="1" applyFill="1" applyAlignment="1" applyProtection="1">
      <alignment horizontal="right" vertical="center"/>
      <protection locked="0"/>
    </xf>
    <xf numFmtId="171" fontId="7" fillId="14" borderId="9" xfId="0" applyNumberFormat="1" applyFont="1" applyFill="1" applyBorder="1" applyAlignment="1" applyProtection="1">
      <alignment horizontal="right" vertical="center"/>
      <protection locked="0"/>
    </xf>
    <xf numFmtId="171" fontId="17" fillId="16" borderId="0" xfId="0" applyNumberFormat="1" applyFont="1" applyFill="1" applyProtection="1">
      <protection locked="0"/>
    </xf>
    <xf numFmtId="0" fontId="8" fillId="13" borderId="9" xfId="0" applyFont="1" applyFill="1" applyBorder="1" applyAlignment="1" applyProtection="1">
      <alignment horizontal="right" vertical="center"/>
      <protection locked="0"/>
    </xf>
    <xf numFmtId="171" fontId="8" fillId="13" borderId="9" xfId="0" applyNumberFormat="1" applyFont="1" applyFill="1" applyBorder="1" applyAlignment="1" applyProtection="1">
      <alignment horizontal="right" vertical="center"/>
      <protection locked="0"/>
    </xf>
    <xf numFmtId="171" fontId="7" fillId="7" borderId="0" xfId="0" applyNumberFormat="1" applyFont="1" applyFill="1" applyAlignment="1" applyProtection="1">
      <alignment horizontal="right" vertical="center"/>
      <protection locked="0"/>
    </xf>
    <xf numFmtId="171" fontId="7" fillId="19" borderId="0" xfId="0" applyNumberFormat="1" applyFont="1" applyFill="1" applyAlignment="1" applyProtection="1">
      <alignment horizontal="right" vertical="center"/>
      <protection locked="0"/>
    </xf>
    <xf numFmtId="3" fontId="7" fillId="19" borderId="0" xfId="0" applyNumberFormat="1" applyFont="1" applyFill="1" applyAlignment="1" applyProtection="1">
      <alignment horizontal="right" vertical="center"/>
      <protection locked="0"/>
    </xf>
    <xf numFmtId="170" fontId="17" fillId="7" borderId="0" xfId="0" applyNumberFormat="1" applyFont="1" applyFill="1" applyAlignment="1" applyProtection="1">
      <alignment horizontal="right" vertical="center"/>
    </xf>
    <xf numFmtId="170" fontId="6" fillId="13" borderId="9" xfId="0" applyNumberFormat="1" applyFont="1" applyFill="1" applyBorder="1" applyAlignment="1" applyProtection="1">
      <alignment horizontal="right" vertical="center"/>
    </xf>
    <xf numFmtId="170" fontId="6" fillId="19" borderId="0" xfId="0" applyNumberFormat="1" applyFont="1" applyFill="1" applyAlignment="1" applyProtection="1">
      <alignment horizontal="right" vertical="center"/>
    </xf>
    <xf numFmtId="164" fontId="6" fillId="19" borderId="0" xfId="0" applyNumberFormat="1" applyFont="1" applyFill="1" applyAlignment="1" applyProtection="1">
      <alignment horizontal="right" vertical="center"/>
    </xf>
    <xf numFmtId="170" fontId="6" fillId="17" borderId="9" xfId="0" applyNumberFormat="1" applyFont="1" applyFill="1" applyBorder="1" applyAlignment="1" applyProtection="1">
      <alignment horizontal="right" vertical="center"/>
    </xf>
    <xf numFmtId="170" fontId="6" fillId="20" borderId="0" xfId="0" applyNumberFormat="1" applyFont="1" applyFill="1" applyAlignment="1" applyProtection="1">
      <alignment horizontal="right" vertical="center"/>
    </xf>
    <xf numFmtId="3" fontId="17" fillId="7" borderId="0" xfId="0" applyNumberFormat="1" applyFont="1" applyFill="1" applyAlignment="1" applyProtection="1">
      <alignment horizontal="right" vertical="center"/>
    </xf>
    <xf numFmtId="171" fontId="17" fillId="7" borderId="0" xfId="0" applyNumberFormat="1" applyFont="1" applyFill="1" applyAlignment="1" applyProtection="1">
      <alignment horizontal="right" vertical="center"/>
    </xf>
    <xf numFmtId="0" fontId="14" fillId="0" borderId="0" xfId="0" applyFont="1" applyProtection="1">
      <protection locked="0"/>
    </xf>
    <xf numFmtId="0" fontId="23" fillId="26" borderId="2" xfId="0" applyFont="1" applyFill="1" applyBorder="1" applyAlignment="1" applyProtection="1">
      <alignment horizontal="center" vertical="center"/>
      <protection locked="0"/>
    </xf>
    <xf numFmtId="0" fontId="23" fillId="26" borderId="5" xfId="0" applyFont="1" applyFill="1" applyBorder="1" applyAlignment="1" applyProtection="1">
      <alignment horizontal="center" vertical="center"/>
      <protection locked="0"/>
    </xf>
    <xf numFmtId="0" fontId="4" fillId="3" borderId="3" xfId="0" applyFont="1" applyFill="1" applyBorder="1" applyAlignment="1" applyProtection="1">
      <alignment horizontal="center" vertical="center" wrapText="1"/>
      <protection locked="0"/>
    </xf>
    <xf numFmtId="0" fontId="9" fillId="5" borderId="3" xfId="0" applyFont="1" applyFill="1" applyBorder="1" applyAlignment="1" applyProtection="1">
      <alignment horizontal="left" vertical="center"/>
      <protection locked="0"/>
    </xf>
    <xf numFmtId="0" fontId="15" fillId="5" borderId="3" xfId="0" applyFont="1" applyFill="1" applyBorder="1" applyAlignment="1" applyProtection="1">
      <alignment horizontal="left" vertical="center"/>
      <protection locked="0"/>
    </xf>
    <xf numFmtId="165" fontId="16" fillId="6" borderId="3" xfId="0" applyNumberFormat="1" applyFont="1" applyFill="1" applyBorder="1" applyAlignment="1" applyProtection="1">
      <alignment horizontal="center" vertical="center"/>
      <protection locked="0"/>
    </xf>
    <xf numFmtId="0" fontId="15" fillId="5" borderId="3" xfId="0" applyFont="1" applyFill="1" applyBorder="1" applyAlignment="1" applyProtection="1">
      <alignment horizontal="center" vertical="center"/>
      <protection locked="0"/>
    </xf>
    <xf numFmtId="0" fontId="9" fillId="4" borderId="3" xfId="0" applyFont="1" applyFill="1" applyBorder="1" applyAlignment="1" applyProtection="1">
      <alignment horizontal="left" vertical="center"/>
      <protection locked="0"/>
    </xf>
    <xf numFmtId="0" fontId="15" fillId="4" borderId="3" xfId="0" applyFont="1" applyFill="1" applyBorder="1" applyAlignment="1" applyProtection="1">
      <alignment horizontal="left" vertical="center"/>
      <protection locked="0"/>
    </xf>
    <xf numFmtId="0" fontId="15" fillId="4" borderId="3" xfId="0" applyFont="1" applyFill="1" applyBorder="1" applyAlignment="1" applyProtection="1">
      <alignment horizontal="center" vertical="center"/>
      <protection locked="0"/>
    </xf>
    <xf numFmtId="0" fontId="2" fillId="3" borderId="2" xfId="0" applyFont="1" applyFill="1" applyBorder="1" applyAlignment="1" applyProtection="1">
      <alignment horizontal="center" vertical="center"/>
      <protection locked="0"/>
    </xf>
    <xf numFmtId="0" fontId="32" fillId="15" borderId="2" xfId="0" applyFont="1" applyFill="1" applyBorder="1" applyAlignment="1" applyProtection="1">
      <alignment horizontal="center" vertical="center"/>
      <protection locked="0"/>
    </xf>
    <xf numFmtId="0" fontId="2" fillId="2" borderId="2" xfId="0" applyFont="1" applyFill="1" applyBorder="1" applyAlignment="1" applyProtection="1">
      <alignment horizontal="center" vertical="center"/>
      <protection locked="0"/>
    </xf>
    <xf numFmtId="0" fontId="30" fillId="22" borderId="2" xfId="0" applyFont="1" applyFill="1" applyBorder="1" applyAlignment="1" applyProtection="1">
      <alignment horizontal="center" vertical="center"/>
      <protection locked="0"/>
    </xf>
    <xf numFmtId="0" fontId="28" fillId="0" borderId="0" xfId="0" applyFont="1" applyProtection="1">
      <protection locked="0"/>
    </xf>
    <xf numFmtId="172" fontId="15" fillId="8" borderId="3" xfId="0" applyNumberFormat="1" applyFont="1" applyFill="1" applyBorder="1" applyAlignment="1" applyProtection="1">
      <alignment horizontal="center" vertical="center"/>
    </xf>
    <xf numFmtId="172" fontId="15" fillId="5" borderId="3" xfId="0" applyNumberFormat="1" applyFont="1" applyFill="1" applyBorder="1" applyAlignment="1" applyProtection="1">
      <alignment horizontal="center" vertical="center"/>
    </xf>
    <xf numFmtId="172" fontId="15" fillId="4" borderId="3" xfId="0" applyNumberFormat="1" applyFont="1" applyFill="1" applyBorder="1" applyAlignment="1" applyProtection="1">
      <alignment horizontal="center" vertical="center"/>
    </xf>
    <xf numFmtId="172" fontId="15" fillId="6" borderId="3" xfId="0" applyNumberFormat="1" applyFont="1" applyFill="1" applyBorder="1" applyAlignment="1" applyProtection="1">
      <alignment horizontal="center" vertical="center"/>
    </xf>
    <xf numFmtId="172" fontId="10" fillId="9" borderId="4" xfId="0" applyNumberFormat="1" applyFont="1" applyFill="1" applyBorder="1" applyAlignment="1" applyProtection="1">
      <alignment horizontal="center" vertical="center"/>
    </xf>
    <xf numFmtId="172" fontId="29" fillId="14" borderId="3" xfId="0" applyNumberFormat="1" applyFont="1" applyFill="1" applyBorder="1" applyAlignment="1" applyProtection="1">
      <alignment horizontal="center" vertical="center"/>
    </xf>
    <xf numFmtId="172" fontId="30" fillId="14" borderId="3" xfId="0" applyNumberFormat="1" applyFont="1" applyFill="1" applyBorder="1" applyAlignment="1" applyProtection="1">
      <alignment horizontal="center" vertical="center"/>
    </xf>
    <xf numFmtId="179" fontId="31" fillId="9" borderId="4" xfId="0" applyNumberFormat="1" applyFont="1" applyFill="1" applyBorder="1" applyAlignment="1" applyProtection="1">
      <alignment horizontal="center" vertical="center"/>
    </xf>
    <xf numFmtId="164" fontId="10" fillId="9" borderId="3" xfId="0" applyNumberFormat="1" applyFont="1" applyFill="1" applyBorder="1" applyAlignment="1" applyProtection="1">
      <alignment horizontal="center" vertical="center"/>
    </xf>
    <xf numFmtId="0" fontId="33" fillId="26" borderId="2" xfId="0" applyFont="1" applyFill="1" applyBorder="1" applyAlignment="1" applyProtection="1">
      <alignment horizontal="center" vertical="center"/>
      <protection locked="0"/>
    </xf>
    <xf numFmtId="0" fontId="33" fillId="2" borderId="0" xfId="0" applyFont="1" applyFill="1" applyAlignment="1" applyProtection="1">
      <alignment horizontal="center" vertical="center"/>
      <protection locked="0"/>
    </xf>
    <xf numFmtId="0" fontId="2" fillId="11" borderId="0" xfId="0" applyFont="1" applyFill="1" applyAlignment="1" applyProtection="1">
      <alignment horizontal="center" vertical="center"/>
      <protection locked="0"/>
    </xf>
    <xf numFmtId="0" fontId="2" fillId="3" borderId="0" xfId="0" applyFont="1" applyFill="1" applyAlignment="1" applyProtection="1">
      <alignment horizontal="center" vertical="center"/>
      <protection locked="0"/>
    </xf>
    <xf numFmtId="0" fontId="2" fillId="12" borderId="0" xfId="0" applyFont="1" applyFill="1" applyAlignment="1" applyProtection="1">
      <alignment horizontal="center" vertical="center"/>
      <protection locked="0"/>
    </xf>
    <xf numFmtId="0" fontId="33" fillId="2" borderId="15" xfId="0" applyFont="1" applyFill="1" applyBorder="1" applyAlignment="1" applyProtection="1">
      <alignment horizontal="center" vertical="center"/>
      <protection locked="0"/>
    </xf>
    <xf numFmtId="0" fontId="4" fillId="11" borderId="3" xfId="0" applyFont="1" applyFill="1" applyBorder="1" applyAlignment="1" applyProtection="1">
      <alignment horizontal="center" vertical="center"/>
      <protection locked="0"/>
    </xf>
    <xf numFmtId="0" fontId="4" fillId="3" borderId="3" xfId="0" applyFont="1" applyFill="1" applyBorder="1" applyAlignment="1" applyProtection="1">
      <alignment horizontal="center" vertical="center"/>
      <protection locked="0"/>
    </xf>
    <xf numFmtId="0" fontId="4" fillId="12" borderId="3" xfId="0" applyFont="1" applyFill="1" applyBorder="1" applyAlignment="1" applyProtection="1">
      <alignment horizontal="center" vertical="center"/>
      <protection locked="0"/>
    </xf>
    <xf numFmtId="0" fontId="3" fillId="4" borderId="3" xfId="0" applyFont="1" applyFill="1" applyBorder="1" applyAlignment="1" applyProtection="1">
      <alignment horizontal="left" vertical="center"/>
      <protection locked="0"/>
    </xf>
    <xf numFmtId="172" fontId="7" fillId="10" borderId="3" xfId="0" applyNumberFormat="1" applyFont="1" applyFill="1" applyBorder="1" applyAlignment="1" applyProtection="1">
      <alignment horizontal="center" vertical="center"/>
      <protection locked="0"/>
    </xf>
    <xf numFmtId="165" fontId="7" fillId="10" borderId="3" xfId="0" applyNumberFormat="1" applyFont="1" applyFill="1" applyBorder="1" applyAlignment="1" applyProtection="1">
      <alignment horizontal="center" vertical="center"/>
      <protection locked="0"/>
    </xf>
    <xf numFmtId="172" fontId="7" fillId="9" borderId="3" xfId="0" applyNumberFormat="1" applyFont="1" applyFill="1" applyBorder="1" applyAlignment="1" applyProtection="1">
      <alignment horizontal="center" vertical="center"/>
      <protection locked="0"/>
    </xf>
    <xf numFmtId="165" fontId="7" fillId="9" borderId="3" xfId="0" applyNumberFormat="1" applyFont="1" applyFill="1" applyBorder="1" applyAlignment="1" applyProtection="1">
      <alignment horizontal="center" vertical="center"/>
      <protection locked="0"/>
    </xf>
    <xf numFmtId="0" fontId="3" fillId="5" borderId="3" xfId="0" applyFont="1" applyFill="1" applyBorder="1" applyAlignment="1" applyProtection="1">
      <alignment horizontal="left" vertical="center"/>
      <protection locked="0"/>
    </xf>
    <xf numFmtId="0" fontId="5" fillId="2" borderId="3" xfId="0" applyFont="1" applyFill="1" applyBorder="1" applyAlignment="1" applyProtection="1">
      <alignment horizontal="left" vertical="center"/>
      <protection locked="0"/>
    </xf>
    <xf numFmtId="0" fontId="6" fillId="4" borderId="3" xfId="0" applyFont="1" applyFill="1" applyBorder="1" applyAlignment="1" applyProtection="1">
      <alignment horizontal="left" vertical="center"/>
      <protection locked="0"/>
    </xf>
    <xf numFmtId="172" fontId="16" fillId="10" borderId="3" xfId="0" applyNumberFormat="1" applyFont="1" applyFill="1" applyBorder="1" applyAlignment="1" applyProtection="1">
      <alignment horizontal="center" vertical="center"/>
      <protection locked="0"/>
    </xf>
    <xf numFmtId="172" fontId="16" fillId="9" borderId="3" xfId="0" applyNumberFormat="1" applyFont="1" applyFill="1" applyBorder="1" applyAlignment="1" applyProtection="1">
      <alignment horizontal="center" vertical="center"/>
      <protection locked="0"/>
    </xf>
    <xf numFmtId="0" fontId="6" fillId="4" borderId="2" xfId="0" applyFont="1" applyFill="1" applyBorder="1" applyAlignment="1" applyProtection="1">
      <alignment horizontal="left" vertical="center"/>
      <protection locked="0"/>
    </xf>
    <xf numFmtId="172" fontId="17" fillId="6" borderId="3" xfId="0" applyNumberFormat="1" applyFont="1" applyFill="1" applyBorder="1" applyAlignment="1" applyProtection="1">
      <alignment horizontal="center" vertical="center"/>
    </xf>
    <xf numFmtId="165" fontId="17" fillId="6" borderId="3" xfId="0" applyNumberFormat="1" applyFont="1" applyFill="1" applyBorder="1" applyAlignment="1" applyProtection="1">
      <alignment horizontal="center" vertical="center"/>
    </xf>
    <xf numFmtId="172" fontId="9" fillId="10" borderId="3" xfId="0" applyNumberFormat="1" applyFont="1" applyFill="1" applyBorder="1" applyAlignment="1" applyProtection="1">
      <alignment horizontal="center" vertical="center"/>
    </xf>
    <xf numFmtId="172" fontId="15" fillId="10" borderId="3" xfId="0" applyNumberFormat="1" applyFont="1" applyFill="1" applyBorder="1" applyAlignment="1" applyProtection="1">
      <alignment horizontal="center" vertical="center"/>
    </xf>
    <xf numFmtId="172" fontId="9" fillId="9" borderId="3" xfId="0" applyNumberFormat="1" applyFont="1" applyFill="1" applyBorder="1" applyAlignment="1" applyProtection="1">
      <alignment horizontal="center" vertical="center"/>
    </xf>
    <xf numFmtId="172" fontId="15" fillId="9" borderId="3" xfId="0" applyNumberFormat="1" applyFont="1" applyFill="1" applyBorder="1" applyAlignment="1" applyProtection="1">
      <alignment horizontal="center" vertical="center"/>
    </xf>
    <xf numFmtId="172" fontId="34" fillId="10" borderId="14" xfId="0" applyNumberFormat="1" applyFont="1" applyFill="1" applyBorder="1" applyAlignment="1" applyProtection="1">
      <alignment horizontal="center" vertical="center"/>
    </xf>
    <xf numFmtId="172" fontId="9" fillId="6" borderId="3" xfId="0" applyNumberFormat="1" applyFont="1" applyFill="1" applyBorder="1" applyAlignment="1" applyProtection="1">
      <alignment horizontal="center" vertical="center"/>
    </xf>
    <xf numFmtId="172" fontId="14" fillId="6" borderId="3" xfId="0" applyNumberFormat="1" applyFont="1" applyFill="1" applyBorder="1" applyAlignment="1" applyProtection="1">
      <alignment horizontal="center" vertical="center"/>
    </xf>
    <xf numFmtId="172" fontId="34" fillId="6" borderId="14" xfId="0" applyNumberFormat="1" applyFont="1" applyFill="1" applyBorder="1" applyAlignment="1" applyProtection="1">
      <alignment horizontal="center" vertical="center"/>
    </xf>
    <xf numFmtId="172" fontId="9" fillId="24" borderId="3" xfId="0" applyNumberFormat="1" applyFont="1" applyFill="1" applyBorder="1" applyAlignment="1" applyProtection="1">
      <alignment horizontal="center" vertical="center"/>
    </xf>
    <xf numFmtId="172" fontId="34" fillId="9" borderId="14" xfId="0" applyNumberFormat="1" applyFont="1" applyFill="1" applyBorder="1" applyAlignment="1" applyProtection="1">
      <alignment horizontal="center" vertical="center"/>
    </xf>
    <xf numFmtId="164" fontId="9" fillId="10" borderId="3" xfId="0" applyNumberFormat="1" applyFont="1" applyFill="1" applyBorder="1" applyAlignment="1" applyProtection="1">
      <alignment horizontal="center" vertical="center"/>
    </xf>
    <xf numFmtId="164" fontId="9" fillId="6" borderId="3" xfId="0" applyNumberFormat="1" applyFont="1" applyFill="1" applyBorder="1" applyAlignment="1" applyProtection="1">
      <alignment horizontal="center" vertical="center"/>
    </xf>
    <xf numFmtId="164" fontId="3" fillId="25" borderId="3" xfId="0" applyNumberFormat="1" applyFont="1" applyFill="1" applyBorder="1" applyAlignment="1" applyProtection="1">
      <alignment horizontal="center" vertical="center"/>
    </xf>
    <xf numFmtId="172" fontId="14" fillId="14" borderId="3" xfId="0" applyNumberFormat="1" applyFont="1" applyFill="1" applyBorder="1" applyAlignment="1" applyProtection="1">
      <alignment horizontal="center" vertical="center"/>
    </xf>
    <xf numFmtId="0" fontId="2" fillId="26" borderId="2" xfId="0" applyFont="1" applyFill="1" applyBorder="1" applyAlignment="1" applyProtection="1">
      <alignment horizontal="center" vertical="center"/>
      <protection locked="0"/>
    </xf>
    <xf numFmtId="0" fontId="2" fillId="26" borderId="5" xfId="0" applyFont="1" applyFill="1" applyBorder="1" applyAlignment="1" applyProtection="1">
      <alignment horizontal="center" vertical="center"/>
      <protection locked="0"/>
    </xf>
    <xf numFmtId="0" fontId="2" fillId="26" borderId="6" xfId="0" applyFont="1" applyFill="1" applyBorder="1" applyAlignment="1" applyProtection="1">
      <alignment horizontal="center" vertical="center"/>
      <protection locked="0"/>
    </xf>
    <xf numFmtId="0" fontId="2" fillId="3" borderId="5" xfId="0" applyFont="1" applyFill="1" applyBorder="1" applyAlignment="1" applyProtection="1">
      <alignment horizontal="center" vertical="center"/>
      <protection locked="0"/>
    </xf>
    <xf numFmtId="167" fontId="39" fillId="22" borderId="11" xfId="0" applyNumberFormat="1" applyFont="1" applyFill="1" applyBorder="1" applyAlignment="1" applyProtection="1">
      <alignment horizontal="right" vertical="center"/>
      <protection locked="0"/>
    </xf>
    <xf numFmtId="167" fontId="39" fillId="22" borderId="12" xfId="0" applyNumberFormat="1" applyFont="1" applyFill="1" applyBorder="1" applyAlignment="1" applyProtection="1">
      <alignment horizontal="right" vertical="center"/>
      <protection locked="0"/>
    </xf>
    <xf numFmtId="168" fontId="39" fillId="13" borderId="10" xfId="0" applyNumberFormat="1" applyFont="1" applyFill="1" applyBorder="1" applyAlignment="1" applyProtection="1">
      <alignment horizontal="left" vertical="center"/>
      <protection locked="0"/>
    </xf>
    <xf numFmtId="168" fontId="14" fillId="0" borderId="0" xfId="0" applyNumberFormat="1" applyFont="1" applyProtection="1">
      <protection locked="0"/>
    </xf>
    <xf numFmtId="9" fontId="14" fillId="0" borderId="0" xfId="0" applyNumberFormat="1" applyFont="1" applyProtection="1">
      <protection locked="0"/>
    </xf>
    <xf numFmtId="0" fontId="2" fillId="3" borderId="1" xfId="0" applyFont="1" applyFill="1" applyBorder="1" applyAlignment="1" applyProtection="1">
      <alignment horizontal="center" vertical="center"/>
      <protection locked="0"/>
    </xf>
    <xf numFmtId="0" fontId="2" fillId="3" borderId="8" xfId="0" applyFont="1" applyFill="1" applyBorder="1" applyAlignment="1" applyProtection="1">
      <alignment horizontal="center" vertical="center"/>
      <protection locked="0"/>
    </xf>
    <xf numFmtId="168" fontId="22" fillId="10" borderId="13" xfId="0" applyNumberFormat="1" applyFont="1" applyFill="1" applyBorder="1" applyAlignment="1" applyProtection="1">
      <alignment horizontal="center" vertical="center"/>
    </xf>
    <xf numFmtId="167" fontId="39" fillId="22" borderId="12" xfId="0" applyNumberFormat="1" applyFont="1" applyFill="1" applyBorder="1" applyAlignment="1" applyProtection="1">
      <alignment horizontal="right" vertical="center"/>
    </xf>
    <xf numFmtId="168" fontId="21" fillId="0" borderId="0" xfId="0" applyNumberFormat="1" applyFont="1" applyProtection="1"/>
    <xf numFmtId="168" fontId="19" fillId="21" borderId="0" xfId="0" applyNumberFormat="1" applyFont="1" applyFill="1" applyProtection="1"/>
    <xf numFmtId="0" fontId="21" fillId="0" borderId="0" xfId="0" applyFont="1" applyProtection="1"/>
    <xf numFmtId="168" fontId="3" fillId="13" borderId="10" xfId="0" applyNumberFormat="1" applyFont="1" applyFill="1" applyBorder="1" applyAlignment="1" applyProtection="1">
      <alignment horizontal="left" vertical="center"/>
    </xf>
    <xf numFmtId="3" fontId="18" fillId="0" borderId="0" xfId="0" applyNumberFormat="1" applyFont="1" applyProtection="1"/>
    <xf numFmtId="0" fontId="18" fillId="0" borderId="0" xfId="0" applyFont="1" applyProtection="1"/>
    <xf numFmtId="2" fontId="18" fillId="0" borderId="0" xfId="0" applyNumberFormat="1" applyFont="1" applyProtection="1"/>
    <xf numFmtId="167" fontId="20" fillId="22" borderId="12" xfId="0" applyNumberFormat="1" applyFont="1" applyFill="1" applyBorder="1" applyAlignment="1" applyProtection="1">
      <alignment horizontal="right" vertical="center"/>
    </xf>
    <xf numFmtId="168" fontId="18" fillId="0" borderId="0" xfId="0" applyNumberFormat="1" applyFont="1" applyProtection="1"/>
  </cellXfs>
  <cellStyles count="1">
    <cellStyle name="Normal" xfId="0" builtinId="0"/>
  </cellStyles>
  <dxfs count="0"/>
  <tableStyles count="1" defaultTableStyle="TableStyleMedium2" defaultPivotStyle="PivotStyleLight16">
    <tableStyle name="Invisible" pivot="0" table="0" count="0" xr9:uid="{61B20AFD-CF1C-4639-96FA-80E92DB7A0A6}"/>
  </tableStyles>
  <colors>
    <indexedColors>
      <rgbColor rgb="FF000000"/>
      <rgbColor rgb="FFFFFFFF"/>
      <rgbColor rgb="FFFF0000"/>
      <rgbColor rgb="FF00FF00"/>
      <rgbColor rgb="FF0000FF"/>
      <rgbColor rgb="FFFFFF00"/>
      <rgbColor rgb="FFFF00FF"/>
      <rgbColor rgb="FF00FFFF"/>
      <rgbColor rgb="FF800000"/>
      <rgbColor rgb="FF008000"/>
      <rgbColor rgb="FF000080"/>
      <rgbColor rgb="FF808000"/>
      <rgbColor rgb="FF800080"/>
      <rgbColor rgb="FF008080"/>
      <rgbColor rgb="FFC0C0C0"/>
      <rgbColor rgb="FF7F7F7F"/>
      <rgbColor rgb="FF9999FF"/>
      <rgbColor rgb="FF7F3F00"/>
      <rgbColor rgb="FFFFF2CC"/>
      <rgbColor rgb="FFF2F2F2"/>
      <rgbColor rgb="FF660066"/>
      <rgbColor rgb="FFFF8080"/>
      <rgbColor rgb="FF2E5F9E"/>
      <rgbColor rgb="FFD6E4F0"/>
      <rgbColor rgb="FF000080"/>
      <rgbColor rgb="FFFF00FF"/>
      <rgbColor rgb="FFFFFF00"/>
      <rgbColor rgb="FF00FFFF"/>
      <rgbColor rgb="FF800080"/>
      <rgbColor rgb="FF800000"/>
      <rgbColor rgb="FF008080"/>
      <rgbColor rgb="FF0000FF"/>
      <rgbColor rgb="FF00CCFF"/>
      <rgbColor rgb="FFFCE4D6"/>
      <rgbColor rgb="FFE2EFDA"/>
      <rgbColor rgb="FFFCE9D6"/>
      <rgbColor rgb="FF99CCFF"/>
      <rgbColor rgb="FFFF99CC"/>
      <rgbColor rgb="FFCC99FF"/>
      <rgbColor rgb="FFE8D5B7"/>
      <rgbColor rgb="FF3366FF"/>
      <rgbColor rgb="FF33CCCC"/>
      <rgbColor rgb="FF99CC00"/>
      <rgbColor rgb="FFFFCC00"/>
      <rgbColor rgb="FFFF9900"/>
      <rgbColor rgb="FFFF6600"/>
      <rgbColor rgb="FF666699"/>
      <rgbColor rgb="FF969696"/>
      <rgbColor rgb="FF1F3864"/>
      <rgbColor rgb="FF339966"/>
      <rgbColor rgb="FF375623"/>
      <rgbColor rgb="FF5C3317"/>
      <rgbColor rgb="FF843C0C"/>
      <rgbColor rgb="FF993366"/>
      <rgbColor rgb="FF333399"/>
      <rgbColor rgb="FF333333"/>
      <rgbColor rgb="00003366"/>
      <rgbColor rgb="00339966"/>
      <rgbColor rgb="00003300"/>
      <rgbColor rgb="00333300"/>
      <rgbColor rgb="00993300"/>
      <rgbColor rgb="00993366"/>
      <rgbColor rgb="00333399"/>
      <rgbColor rgb="00333333"/>
    </indexedColors>
    <mruColors>
      <color rgb="FF0000FF"/>
      <color rgb="FF001B5B"/>
      <color rgb="FFFFFFFF"/>
      <color rgb="FFD9EAD3"/>
      <color rgb="FFFFF2CC"/>
      <color rgb="FFF4CCCC"/>
      <color rgb="FFFCE9D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4</xdr:col>
      <xdr:colOff>106681</xdr:colOff>
      <xdr:row>2</xdr:row>
      <xdr:rowOff>107404</xdr:rowOff>
    </xdr:from>
    <xdr:to>
      <xdr:col>5</xdr:col>
      <xdr:colOff>1013460</xdr:colOff>
      <xdr:row>5</xdr:row>
      <xdr:rowOff>15239</xdr:rowOff>
    </xdr:to>
    <xdr:pic>
      <xdr:nvPicPr>
        <xdr:cNvPr id="3" name="Picture 2">
          <a:extLst>
            <a:ext uri="{FF2B5EF4-FFF2-40B4-BE49-F238E27FC236}">
              <a16:creationId xmlns:a16="http://schemas.microsoft.com/office/drawing/2014/main" id="{54757BD2-2481-AF99-B210-DED32615FEC4}"/>
            </a:ext>
          </a:extLst>
        </xdr:cNvPr>
        <xdr:cNvPicPr>
          <a:picLocks noChangeAspect="1"/>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l="13574" t="34774" r="13153" b="34079"/>
        <a:stretch>
          <a:fillRect/>
        </a:stretch>
      </xdr:blipFill>
      <xdr:spPr>
        <a:xfrm>
          <a:off x="5539741" y="617944"/>
          <a:ext cx="2034539" cy="486955"/>
        </a:xfrm>
        <a:prstGeom prst="rect">
          <a:avLst/>
        </a:prstGeom>
      </xdr:spPr>
    </xdr:pic>
    <xdr:clientData/>
  </xdr:twoCellAnchor>
</xdr:wsDr>
</file>

<file path=xl/theme/theme1.xml><?xml version="1.0" encoding="utf-8"?>
<a:theme xmlns:a="http://schemas.openxmlformats.org/drawingml/2006/main" name="Office Theme">
  <a:themeElements>
    <a:clrScheme name="Office">
      <a:dk1>
        <a:srgbClr val="000000"/>
      </a:dk1>
      <a:lt1>
        <a:srgbClr val="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majorFont>
      <a:minorFont>
        <a:latin typeface="Calibri"/>
        <a:ea typeface=""/>
        <a:cs typeface=""/>
      </a:minorFont>
    </a:fontScheme>
    <a:fmtScheme>
      <a:fillStyleLst>
        <a:solidFill>
          <a:schemeClr val="phClr"/>
        </a:solidFill>
        <a:gradFill>
          <a:gsLst>
            <a:gs pos="0">
              <a:schemeClr val="phClr">
                <a:tint val="50000"/>
              </a:schemeClr>
            </a:gs>
            <a:gs pos="35000">
              <a:schemeClr val="phClr">
                <a:tint val="37000"/>
              </a:schemeClr>
            </a:gs>
            <a:gs pos="100000">
              <a:schemeClr val="phClr">
                <a:tint val="15000"/>
              </a:schemeClr>
            </a:gs>
          </a:gsLst>
          <a:lin ang="16200000" scaled="1"/>
          <a:tileRect/>
        </a:gradFill>
        <a:gradFill>
          <a:gsLst>
            <a:gs pos="0">
              <a:schemeClr val="phClr">
                <a:shade val="51000"/>
              </a:schemeClr>
            </a:gs>
            <a:gs pos="80000">
              <a:schemeClr val="phClr">
                <a:shade val="93000"/>
              </a:schemeClr>
            </a:gs>
            <a:gs pos="100000">
              <a:schemeClr val="phClr">
                <a:shade val="94000"/>
              </a:schemeClr>
            </a:gs>
          </a:gsLst>
          <a:lin ang="16200000" scaled="0"/>
          <a:tileRect/>
        </a:gradFill>
      </a:fillStyleLst>
      <a:lnStyleLst>
        <a:ln w="9525" cap="flat" cmpd="sng" algn="ctr">
          <a:prstDash val="solid"/>
        </a:ln>
        <a:ln w="25400" cap="flat" cmpd="sng" algn="ctr">
          <a:prstDash val="solid"/>
        </a:ln>
        <a:ln w="38100" cap="flat" cmpd="sng" algn="ctr">
          <a:prstDash val="solid"/>
        </a:ln>
      </a:lnStyleLst>
      <a:effectStyleLst>
        <a:effectStyle>
          <a:effectLst/>
        </a:effectStyle>
        <a:effectStyle>
          <a:effectLst/>
        </a:effectStyle>
        <a:effectStyle>
          <a:effectLst/>
        </a:effectStyle>
      </a:effectStyleLst>
      <a:bgFillStyleLst>
        <a:solidFill>
          <a:schemeClr val="phClr"/>
        </a:solidFill>
        <a:gradFill>
          <a:gsLst>
            <a:gs pos="0">
              <a:schemeClr val="phClr">
                <a:tint val="40000"/>
              </a:schemeClr>
            </a:gs>
            <a:gs pos="40000">
              <a:schemeClr val="phClr">
                <a:tint val="45000"/>
                <a:shade val="99000"/>
              </a:schemeClr>
            </a:gs>
            <a:gs pos="100000">
              <a:schemeClr val="phClr">
                <a:shade val="20000"/>
              </a:schemeClr>
            </a:gs>
          </a:gsLst>
          <a:path path="circle">
            <a:fillToRect l="50000" t="-80000" r="50000" b="180000"/>
          </a:path>
          <a:tileRect/>
        </a:gradFill>
        <a:gradFill>
          <a:gsLst>
            <a:gs pos="0">
              <a:schemeClr val="phClr">
                <a:tint val="80000"/>
              </a:schemeClr>
            </a:gs>
            <a:gs pos="100000">
              <a:schemeClr val="phClr">
                <a:shade val="3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B1:H18"/>
  <sheetViews>
    <sheetView showGridLines="0" topLeftCell="A3" zoomScaleNormal="100" zoomScaleSheetLayoutView="80" workbookViewId="0">
      <selection activeCell="E12" sqref="E12:H12"/>
    </sheetView>
  </sheetViews>
  <sheetFormatPr defaultColWidth="8.6640625" defaultRowHeight="14.4" x14ac:dyDescent="0.3"/>
  <cols>
    <col min="1" max="1" width="3" style="3" customWidth="1"/>
    <col min="2" max="2" width="22" style="3" customWidth="1"/>
    <col min="3" max="3" width="18" style="3" customWidth="1"/>
    <col min="4" max="4" width="16" style="3" customWidth="1"/>
    <col min="5" max="5" width="18" style="3" customWidth="1"/>
    <col min="6" max="7" width="16" style="3" customWidth="1"/>
    <col min="8" max="8" width="18" style="3" customWidth="1"/>
    <col min="9" max="16384" width="8.6640625" style="3"/>
  </cols>
  <sheetData>
    <row r="1" spans="2:8" ht="7.5" customHeight="1" x14ac:dyDescent="0.3"/>
    <row r="2" spans="2:8" ht="34.5" customHeight="1" x14ac:dyDescent="0.3">
      <c r="B2" s="4" t="s">
        <v>86</v>
      </c>
      <c r="C2" s="4"/>
      <c r="D2" s="4"/>
      <c r="E2" s="4"/>
      <c r="F2" s="4"/>
      <c r="G2" s="4"/>
      <c r="H2" s="4"/>
    </row>
    <row r="3" spans="2:8" ht="34.5" customHeight="1" x14ac:dyDescent="0.3">
      <c r="B3" s="4"/>
      <c r="C3" s="4"/>
      <c r="D3" s="4"/>
      <c r="E3" s="4"/>
      <c r="F3" s="4"/>
      <c r="G3" s="4"/>
      <c r="H3" s="4"/>
    </row>
    <row r="4" spans="2:8" ht="34.5" customHeight="1" x14ac:dyDescent="0.3">
      <c r="B4" s="4"/>
      <c r="C4" s="4"/>
      <c r="D4" s="4"/>
      <c r="E4" s="4"/>
      <c r="F4" s="4"/>
      <c r="G4" s="4"/>
      <c r="H4" s="4"/>
    </row>
    <row r="5" spans="2:8" ht="34.5" customHeight="1" x14ac:dyDescent="0.3">
      <c r="B5" s="4"/>
      <c r="C5" s="4"/>
      <c r="D5" s="4"/>
      <c r="E5" s="4"/>
      <c r="F5" s="4"/>
      <c r="G5" s="4"/>
      <c r="H5" s="4"/>
    </row>
    <row r="6" spans="2:8" ht="34.5" customHeight="1" x14ac:dyDescent="0.3">
      <c r="B6" s="4"/>
      <c r="C6" s="4"/>
      <c r="D6" s="4"/>
      <c r="E6" s="4"/>
      <c r="F6" s="4"/>
      <c r="G6" s="4"/>
      <c r="H6" s="4"/>
    </row>
    <row r="7" spans="2:8" ht="14.4" customHeight="1" x14ac:dyDescent="0.3">
      <c r="B7" s="4"/>
      <c r="C7" s="4"/>
      <c r="D7" s="4"/>
      <c r="E7" s="4"/>
      <c r="F7" s="4"/>
      <c r="G7" s="4"/>
      <c r="H7" s="4"/>
    </row>
    <row r="8" spans="2:8" ht="6" customHeight="1" x14ac:dyDescent="0.3">
      <c r="B8" s="4"/>
      <c r="C8" s="4"/>
      <c r="D8" s="4"/>
      <c r="E8" s="4"/>
      <c r="F8" s="4"/>
      <c r="G8" s="4"/>
      <c r="H8" s="4"/>
    </row>
    <row r="9" spans="2:8" ht="21.75" customHeight="1" x14ac:dyDescent="0.3">
      <c r="B9" s="5" t="s">
        <v>0</v>
      </c>
      <c r="C9" s="5"/>
      <c r="D9" s="5"/>
      <c r="E9" s="5"/>
      <c r="F9" s="5"/>
      <c r="G9" s="5"/>
      <c r="H9" s="5"/>
    </row>
    <row r="10" spans="2:8" ht="21.75" customHeight="1" x14ac:dyDescent="0.3">
      <c r="B10" s="5"/>
      <c r="C10" s="5"/>
      <c r="D10" s="5"/>
      <c r="E10" s="5"/>
      <c r="F10" s="5"/>
      <c r="G10" s="5"/>
      <c r="H10" s="5"/>
    </row>
    <row r="12" spans="2:8" ht="19.5" customHeight="1" x14ac:dyDescent="0.3">
      <c r="B12" s="6" t="s">
        <v>1</v>
      </c>
      <c r="C12" s="6"/>
      <c r="D12" s="6"/>
      <c r="E12" s="7" t="s">
        <v>87</v>
      </c>
      <c r="F12" s="7"/>
      <c r="G12" s="7"/>
      <c r="H12" s="8"/>
    </row>
    <row r="13" spans="2:8" ht="19.5" customHeight="1" x14ac:dyDescent="0.3">
      <c r="B13" s="9" t="s">
        <v>2</v>
      </c>
      <c r="C13" s="9"/>
      <c r="D13" s="9"/>
      <c r="E13" s="10">
        <v>45733</v>
      </c>
      <c r="F13" s="10"/>
      <c r="G13" s="10"/>
      <c r="H13" s="11"/>
    </row>
    <row r="14" spans="2:8" ht="19.5" customHeight="1" x14ac:dyDescent="0.3">
      <c r="B14" s="6" t="s">
        <v>3</v>
      </c>
      <c r="C14" s="6"/>
      <c r="D14" s="6"/>
      <c r="E14" s="7" t="s">
        <v>4</v>
      </c>
      <c r="F14" s="7"/>
      <c r="G14" s="7"/>
      <c r="H14" s="8"/>
    </row>
    <row r="15" spans="2:8" ht="19.5" customHeight="1" x14ac:dyDescent="0.3">
      <c r="B15" s="9" t="s">
        <v>5</v>
      </c>
      <c r="C15" s="9"/>
      <c r="D15" s="9"/>
      <c r="E15" s="12" t="s">
        <v>6</v>
      </c>
      <c r="F15" s="12"/>
      <c r="G15" s="12"/>
      <c r="H15" s="13"/>
    </row>
    <row r="16" spans="2:8" ht="19.5" customHeight="1" x14ac:dyDescent="0.3">
      <c r="B16" s="6" t="s">
        <v>7</v>
      </c>
      <c r="C16" s="6"/>
      <c r="D16" s="6"/>
      <c r="E16" s="7" t="s">
        <v>8</v>
      </c>
      <c r="F16" s="7"/>
      <c r="G16" s="7"/>
      <c r="H16" s="8"/>
    </row>
    <row r="17" spans="2:8" ht="19.5" customHeight="1" x14ac:dyDescent="0.3">
      <c r="B17" s="9" t="s">
        <v>9</v>
      </c>
      <c r="C17" s="9"/>
      <c r="D17" s="9"/>
      <c r="E17" s="12" t="s">
        <v>89</v>
      </c>
      <c r="F17" s="12"/>
      <c r="G17" s="12"/>
      <c r="H17" s="13"/>
    </row>
    <row r="18" spans="2:8" ht="19.5" customHeight="1" x14ac:dyDescent="0.3">
      <c r="B18" s="6" t="s">
        <v>10</v>
      </c>
      <c r="C18" s="6"/>
      <c r="D18" s="6"/>
      <c r="E18" s="7" t="s">
        <v>11</v>
      </c>
      <c r="F18" s="7"/>
      <c r="G18" s="7"/>
      <c r="H18" s="8"/>
    </row>
  </sheetData>
  <sheetProtection algorithmName="SHA-512" hashValue="FnwmNeA/r3A79e9QUGt53BOpzEORWBjCH99i1uH5/3lRLBfvZAwGFUDbavBMlIMi/FUE8pwkPZhgtZNssGZXfg==" saltValue="wz5SKS33G4Xv+EuiOtVD8g==" spinCount="100000" sheet="1" objects="1" scenarios="1"/>
  <mergeCells count="16">
    <mergeCell ref="B2:H8"/>
    <mergeCell ref="B9:H10"/>
    <mergeCell ref="B12:D12"/>
    <mergeCell ref="E12:H12"/>
    <mergeCell ref="B13:D13"/>
    <mergeCell ref="E13:H13"/>
    <mergeCell ref="B14:D14"/>
    <mergeCell ref="E14:H14"/>
    <mergeCell ref="B15:D15"/>
    <mergeCell ref="E15:H15"/>
    <mergeCell ref="B16:D16"/>
    <mergeCell ref="E16:H16"/>
    <mergeCell ref="B17:D17"/>
    <mergeCell ref="E17:H17"/>
    <mergeCell ref="B18:D18"/>
    <mergeCell ref="E18:H18"/>
  </mergeCells>
  <pageMargins left="0.75" right="0.75" top="2.82" bottom="1" header="0.511811023622047" footer="0.511811023622047"/>
  <pageSetup paperSize="9" scale="67" orientation="portrait" horizontalDpi="300" verticalDpi="300" r:id="rId1"/>
  <ignoredErrors>
    <ignoredError sqref="E14:H15" numberStoredAsText="1"/>
  </ignoredErrors>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Q94"/>
  <sheetViews>
    <sheetView showGridLines="0" topLeftCell="A63" zoomScale="116" zoomScaleNormal="92" zoomScaleSheetLayoutView="80" workbookViewId="0">
      <selection activeCell="D71" sqref="D71"/>
    </sheetView>
  </sheetViews>
  <sheetFormatPr defaultColWidth="8.6640625" defaultRowHeight="13.2" x14ac:dyDescent="0.25"/>
  <cols>
    <col min="1" max="1" width="2.33203125" style="14" customWidth="1"/>
    <col min="2" max="2" width="44" style="14" customWidth="1"/>
    <col min="3" max="6" width="16.44140625" style="14" customWidth="1"/>
    <col min="7" max="16384" width="8.6640625" style="14"/>
  </cols>
  <sheetData>
    <row r="1" spans="1:17" ht="10.199999999999999" customHeight="1" x14ac:dyDescent="0.25"/>
    <row r="2" spans="1:17" ht="30" customHeight="1" x14ac:dyDescent="0.3">
      <c r="B2" s="2" t="s">
        <v>70</v>
      </c>
      <c r="C2" s="2"/>
      <c r="D2" s="2"/>
      <c r="E2" s="2"/>
      <c r="F2" s="2"/>
      <c r="G2" s="15"/>
      <c r="H2" s="15"/>
      <c r="I2" s="15"/>
      <c r="J2" s="15"/>
      <c r="K2" s="15"/>
      <c r="L2" s="15"/>
      <c r="M2" s="15"/>
      <c r="N2" s="15"/>
      <c r="O2" s="15"/>
      <c r="P2" s="15"/>
      <c r="Q2" s="15"/>
    </row>
    <row r="3" spans="1:17" s="15" customFormat="1" ht="11.4" customHeight="1" x14ac:dyDescent="0.3"/>
    <row r="4" spans="1:17" s="15" customFormat="1" ht="21" x14ac:dyDescent="0.4">
      <c r="B4" s="16" t="s">
        <v>68</v>
      </c>
    </row>
    <row r="5" spans="1:17" s="15" customFormat="1" ht="13.2" customHeight="1" x14ac:dyDescent="0.3">
      <c r="B5" s="17" t="s">
        <v>69</v>
      </c>
    </row>
    <row r="6" spans="1:17" s="15" customFormat="1" ht="13.2" customHeight="1" x14ac:dyDescent="0.3">
      <c r="B6" s="1"/>
    </row>
    <row r="7" spans="1:17" ht="30" customHeight="1" x14ac:dyDescent="0.25">
      <c r="B7" s="18" t="s">
        <v>12</v>
      </c>
      <c r="C7" s="19" t="s">
        <v>13</v>
      </c>
      <c r="D7" s="20" t="s">
        <v>14</v>
      </c>
      <c r="E7" s="20" t="s">
        <v>15</v>
      </c>
      <c r="F7" s="20" t="s">
        <v>16</v>
      </c>
    </row>
    <row r="8" spans="1:17" ht="6" customHeight="1" x14ac:dyDescent="0.25"/>
    <row r="9" spans="1:17" ht="19.5" customHeight="1" x14ac:dyDescent="0.25">
      <c r="A9" s="14" t="s">
        <v>88</v>
      </c>
      <c r="B9" s="21" t="s">
        <v>17</v>
      </c>
      <c r="C9" s="22"/>
      <c r="D9" s="22"/>
      <c r="E9" s="22"/>
      <c r="F9" s="23"/>
    </row>
    <row r="10" spans="1:17" s="15" customFormat="1" ht="6" customHeight="1" x14ac:dyDescent="0.3"/>
    <row r="11" spans="1:17" x14ac:dyDescent="0.25">
      <c r="B11" s="24" t="s">
        <v>18</v>
      </c>
      <c r="C11" s="25">
        <v>1758.61</v>
      </c>
      <c r="D11" s="50">
        <f>C11*(1+D12)</f>
        <v>2101.5389500000001</v>
      </c>
      <c r="E11" s="50">
        <f>D11*(1+E12)</f>
        <v>2402.0590198500004</v>
      </c>
      <c r="F11" s="50">
        <f t="shared" ref="F11" si="0">E11*(1+F12)</f>
        <v>2651.8731579144005</v>
      </c>
    </row>
    <row r="12" spans="1:17" ht="13.2" customHeight="1" x14ac:dyDescent="0.25">
      <c r="B12" s="26" t="s">
        <v>61</v>
      </c>
      <c r="C12" s="27"/>
      <c r="D12" s="28">
        <v>0.19500000000000001</v>
      </c>
      <c r="E12" s="28">
        <v>0.14299999999999999</v>
      </c>
      <c r="F12" s="28">
        <v>0.104</v>
      </c>
    </row>
    <row r="13" spans="1:17" ht="13.2" customHeight="1" x14ac:dyDescent="0.25">
      <c r="B13" s="26"/>
      <c r="C13" s="27"/>
      <c r="D13" s="28"/>
      <c r="E13" s="28"/>
      <c r="F13" s="28"/>
    </row>
    <row r="14" spans="1:17" ht="13.2" customHeight="1" x14ac:dyDescent="0.25">
      <c r="B14" s="29" t="s">
        <v>19</v>
      </c>
      <c r="C14" s="30">
        <v>0.33400000000000002</v>
      </c>
      <c r="D14" s="31">
        <v>0.34</v>
      </c>
      <c r="E14" s="28">
        <v>0.36</v>
      </c>
      <c r="F14" s="28">
        <v>0.38</v>
      </c>
    </row>
    <row r="15" spans="1:17" ht="13.2" customHeight="1" x14ac:dyDescent="0.25">
      <c r="B15" s="24" t="s">
        <v>20</v>
      </c>
      <c r="C15" s="51">
        <f>C11*C14</f>
        <v>587.37573999999995</v>
      </c>
      <c r="D15" s="52">
        <f>D11*D14</f>
        <v>714.52324300000009</v>
      </c>
      <c r="E15" s="52">
        <f>E11*E14</f>
        <v>864.74124714600009</v>
      </c>
      <c r="F15" s="52">
        <f>F11*F14</f>
        <v>1007.7118000074722</v>
      </c>
    </row>
    <row r="16" spans="1:17" s="34" customFormat="1" ht="13.2" customHeight="1" x14ac:dyDescent="0.25">
      <c r="A16" s="14"/>
      <c r="B16" s="26" t="s">
        <v>61</v>
      </c>
      <c r="C16" s="32"/>
      <c r="D16" s="53">
        <f>D15/C15-1</f>
        <v>0.2164670658682637</v>
      </c>
      <c r="E16" s="53">
        <f t="shared" ref="E16:F16" si="1">E15/D15-1</f>
        <v>0.21023529411764708</v>
      </c>
      <c r="F16" s="53">
        <f t="shared" si="1"/>
        <v>0.16533333333333355</v>
      </c>
    </row>
    <row r="17" spans="1:11" s="34" customFormat="1" ht="13.2" customHeight="1" x14ac:dyDescent="0.25">
      <c r="A17" s="14"/>
      <c r="B17" s="24"/>
      <c r="C17" s="32"/>
      <c r="D17" s="33"/>
      <c r="E17" s="33"/>
      <c r="F17" s="33"/>
    </row>
    <row r="18" spans="1:11" ht="13.2" customHeight="1" x14ac:dyDescent="0.25">
      <c r="B18" s="29" t="s">
        <v>21</v>
      </c>
      <c r="C18" s="35" t="s">
        <v>22</v>
      </c>
      <c r="D18" s="36">
        <v>20</v>
      </c>
      <c r="E18" s="36">
        <v>22</v>
      </c>
      <c r="F18" s="36">
        <v>22</v>
      </c>
    </row>
    <row r="19" spans="1:11" ht="6" customHeight="1" x14ac:dyDescent="0.25"/>
    <row r="20" spans="1:11" ht="19.5" customHeight="1" x14ac:dyDescent="0.25">
      <c r="A20" s="14" t="s">
        <v>88</v>
      </c>
      <c r="B20" s="37" t="s">
        <v>23</v>
      </c>
      <c r="C20" s="22"/>
      <c r="D20" s="22"/>
      <c r="E20" s="22"/>
      <c r="F20" s="23"/>
      <c r="H20" s="38"/>
      <c r="I20" s="38"/>
      <c r="J20" s="38"/>
      <c r="K20" s="38"/>
    </row>
    <row r="21" spans="1:11" s="15" customFormat="1" ht="6" customHeight="1" x14ac:dyDescent="0.3"/>
    <row r="22" spans="1:11" ht="13.8" customHeight="1" x14ac:dyDescent="0.25">
      <c r="B22" s="24" t="s">
        <v>24</v>
      </c>
      <c r="C22" s="25">
        <v>1317</v>
      </c>
      <c r="D22" s="50">
        <f>C22*(1+D23)</f>
        <v>1099.6949999999999</v>
      </c>
      <c r="E22" s="50">
        <f t="shared" ref="E22:F22" si="2">D22*(1+E23)</f>
        <v>1050.208725</v>
      </c>
      <c r="F22" s="50">
        <f t="shared" si="2"/>
        <v>1200.388572675</v>
      </c>
      <c r="I22" s="39"/>
      <c r="J22" s="39"/>
      <c r="K22" s="39"/>
    </row>
    <row r="23" spans="1:11" s="34" customFormat="1" ht="13.8" customHeight="1" x14ac:dyDescent="0.25">
      <c r="A23" s="14"/>
      <c r="B23" s="26" t="s">
        <v>61</v>
      </c>
      <c r="C23" s="27"/>
      <c r="D23" s="28">
        <v>-0.16500000000000001</v>
      </c>
      <c r="E23" s="28">
        <v>-4.4999999999999998E-2</v>
      </c>
      <c r="F23" s="28">
        <v>0.14299999999999999</v>
      </c>
    </row>
    <row r="24" spans="1:11" s="34" customFormat="1" ht="13.8" customHeight="1" x14ac:dyDescent="0.25">
      <c r="A24" s="14"/>
      <c r="B24" s="26"/>
      <c r="C24" s="27"/>
      <c r="D24" s="28"/>
      <c r="E24" s="28"/>
      <c r="F24" s="28"/>
    </row>
    <row r="25" spans="1:11" ht="13.8" customHeight="1" x14ac:dyDescent="0.25">
      <c r="B25" s="29" t="s">
        <v>25</v>
      </c>
      <c r="C25" s="25">
        <v>2832</v>
      </c>
      <c r="D25" s="50">
        <f t="shared" ref="D25:F25" si="3">C25*(1+D26)</f>
        <v>3540</v>
      </c>
      <c r="E25" s="50">
        <f t="shared" si="3"/>
        <v>4425</v>
      </c>
      <c r="F25" s="50">
        <f t="shared" si="3"/>
        <v>5531.25</v>
      </c>
    </row>
    <row r="26" spans="1:11" s="34" customFormat="1" ht="13.8" customHeight="1" x14ac:dyDescent="0.25">
      <c r="A26" s="14"/>
      <c r="B26" s="26" t="s">
        <v>61</v>
      </c>
      <c r="C26" s="27"/>
      <c r="D26" s="28">
        <v>0.25</v>
      </c>
      <c r="E26" s="28">
        <v>0.25</v>
      </c>
      <c r="F26" s="28">
        <v>0.25</v>
      </c>
    </row>
    <row r="27" spans="1:11" s="34" customFormat="1" ht="13.8" customHeight="1" x14ac:dyDescent="0.25">
      <c r="A27" s="14"/>
      <c r="B27" s="26"/>
      <c r="C27" s="27"/>
      <c r="D27" s="28"/>
      <c r="E27" s="28"/>
      <c r="F27" s="28"/>
    </row>
    <row r="28" spans="1:11" ht="13.8" customHeight="1" x14ac:dyDescent="0.25">
      <c r="B28" s="24" t="s">
        <v>26</v>
      </c>
      <c r="C28" s="25">
        <v>2787</v>
      </c>
      <c r="D28" s="50">
        <f>C28*(1+D29)</f>
        <v>2198.9430000000002</v>
      </c>
      <c r="E28" s="50">
        <f t="shared" ref="E28:F28" si="4">D28*(1+E29)</f>
        <v>1798.7353740000003</v>
      </c>
      <c r="F28" s="50">
        <f t="shared" si="4"/>
        <v>1498.3465665420001</v>
      </c>
    </row>
    <row r="29" spans="1:11" s="34" customFormat="1" ht="13.8" customHeight="1" x14ac:dyDescent="0.25">
      <c r="A29" s="14"/>
      <c r="B29" s="26" t="s">
        <v>61</v>
      </c>
      <c r="C29" s="27"/>
      <c r="D29" s="28">
        <v>-0.21099999999999999</v>
      </c>
      <c r="E29" s="28">
        <v>-0.182</v>
      </c>
      <c r="F29" s="28">
        <v>-0.16700000000000001</v>
      </c>
    </row>
    <row r="30" spans="1:11" s="34" customFormat="1" ht="13.8" customHeight="1" x14ac:dyDescent="0.25">
      <c r="A30" s="14"/>
      <c r="B30" s="26"/>
      <c r="C30" s="27"/>
      <c r="D30" s="28"/>
      <c r="E30" s="28"/>
      <c r="F30" s="28"/>
    </row>
    <row r="31" spans="1:11" ht="13.8" customHeight="1" x14ac:dyDescent="0.25">
      <c r="B31" s="29" t="s">
        <v>27</v>
      </c>
      <c r="C31" s="25">
        <v>133.30000000000001</v>
      </c>
      <c r="D31" s="50">
        <f>C31*(1+D32)</f>
        <v>155.02790000000002</v>
      </c>
      <c r="E31" s="50">
        <f t="shared" ref="E31:F31" si="5">D31*(1+E32)</f>
        <v>193.78487500000003</v>
      </c>
      <c r="F31" s="50">
        <f t="shared" si="5"/>
        <v>251.92033750000004</v>
      </c>
    </row>
    <row r="32" spans="1:11" s="34" customFormat="1" ht="13.8" customHeight="1" x14ac:dyDescent="0.25">
      <c r="A32" s="14"/>
      <c r="B32" s="26" t="s">
        <v>61</v>
      </c>
      <c r="C32" s="27"/>
      <c r="D32" s="28">
        <v>0.16300000000000001</v>
      </c>
      <c r="E32" s="28">
        <v>0.25</v>
      </c>
      <c r="F32" s="28">
        <v>0.3</v>
      </c>
    </row>
    <row r="33" spans="1:8" s="34" customFormat="1" ht="13.8" customHeight="1" x14ac:dyDescent="0.25">
      <c r="A33" s="14"/>
      <c r="B33" s="26"/>
      <c r="C33" s="27"/>
      <c r="D33" s="28"/>
      <c r="E33" s="28"/>
      <c r="F33" s="28"/>
    </row>
    <row r="34" spans="1:8" ht="13.8" customHeight="1" x14ac:dyDescent="0.25">
      <c r="B34" s="24" t="s">
        <v>28</v>
      </c>
      <c r="C34" s="25">
        <v>85.47</v>
      </c>
      <c r="D34" s="50">
        <f>D31*(1-D35)</f>
        <v>114.72064600000002</v>
      </c>
      <c r="E34" s="50">
        <f t="shared" ref="E34:F34" si="6">E31*(1-E35)</f>
        <v>143.40080750000001</v>
      </c>
      <c r="F34" s="50">
        <f t="shared" si="6"/>
        <v>186.42104975000004</v>
      </c>
    </row>
    <row r="35" spans="1:8" s="34" customFormat="1" ht="13.8" customHeight="1" x14ac:dyDescent="0.25">
      <c r="A35" s="14"/>
      <c r="B35" s="26" t="s">
        <v>62</v>
      </c>
      <c r="C35" s="27"/>
      <c r="D35" s="28">
        <v>0.26</v>
      </c>
      <c r="E35" s="28">
        <v>0.26</v>
      </c>
      <c r="F35" s="28">
        <v>0.26</v>
      </c>
    </row>
    <row r="36" spans="1:8" s="34" customFormat="1" ht="13.8" customHeight="1" x14ac:dyDescent="0.25">
      <c r="A36" s="14"/>
      <c r="B36" s="26"/>
      <c r="C36" s="27"/>
      <c r="D36" s="28"/>
      <c r="E36" s="28"/>
      <c r="F36" s="28"/>
    </row>
    <row r="37" spans="1:8" ht="13.8" customHeight="1" x14ac:dyDescent="0.25">
      <c r="B37" s="29" t="s">
        <v>29</v>
      </c>
      <c r="C37" s="35" t="s">
        <v>22</v>
      </c>
      <c r="D37" s="36">
        <v>2</v>
      </c>
      <c r="E37" s="36">
        <v>2.5</v>
      </c>
      <c r="F37" s="36">
        <v>3</v>
      </c>
    </row>
    <row r="38" spans="1:8" ht="13.8" customHeight="1" x14ac:dyDescent="0.25">
      <c r="B38" s="29"/>
      <c r="C38" s="35"/>
      <c r="D38" s="36"/>
      <c r="E38" s="36"/>
      <c r="F38" s="36"/>
    </row>
    <row r="39" spans="1:8" ht="13.8" customHeight="1" x14ac:dyDescent="0.25">
      <c r="B39" s="24" t="s">
        <v>30</v>
      </c>
      <c r="C39" s="54">
        <f>C25*0.2</f>
        <v>566.4</v>
      </c>
      <c r="D39" s="55">
        <f>D25*0.2</f>
        <v>708</v>
      </c>
      <c r="E39" s="55">
        <f>E25*0.2</f>
        <v>885</v>
      </c>
      <c r="F39" s="55">
        <f>F25*0.2</f>
        <v>1106.25</v>
      </c>
      <c r="H39" s="40"/>
    </row>
    <row r="40" spans="1:8" ht="6" customHeight="1" x14ac:dyDescent="0.25"/>
    <row r="41" spans="1:8" ht="19.5" customHeight="1" x14ac:dyDescent="0.25">
      <c r="A41" s="14" t="s">
        <v>88</v>
      </c>
      <c r="B41" s="37" t="s">
        <v>31</v>
      </c>
      <c r="C41" s="22"/>
      <c r="D41" s="22"/>
      <c r="E41" s="22"/>
      <c r="F41" s="23"/>
    </row>
    <row r="42" spans="1:8" s="15" customFormat="1" ht="6" customHeight="1" x14ac:dyDescent="0.3"/>
    <row r="43" spans="1:8" ht="13.8" customHeight="1" x14ac:dyDescent="0.25">
      <c r="B43" s="29" t="s">
        <v>18</v>
      </c>
      <c r="C43" s="25">
        <v>226.77</v>
      </c>
      <c r="D43" s="50">
        <f>C43*(1+D44)</f>
        <v>430.863</v>
      </c>
      <c r="E43" s="50">
        <f t="shared" ref="E43:F43" si="7">D43*(1+E44)</f>
        <v>574.34037899999998</v>
      </c>
      <c r="F43" s="50">
        <f t="shared" si="7"/>
        <v>689.20845479999991</v>
      </c>
    </row>
    <row r="44" spans="1:8" s="34" customFormat="1" ht="13.8" customHeight="1" x14ac:dyDescent="0.25">
      <c r="A44" s="14"/>
      <c r="B44" s="26" t="s">
        <v>61</v>
      </c>
      <c r="C44" s="41"/>
      <c r="D44" s="28">
        <v>0.9</v>
      </c>
      <c r="E44" s="28">
        <v>0.33300000000000002</v>
      </c>
      <c r="F44" s="28">
        <v>0.2</v>
      </c>
    </row>
    <row r="45" spans="1:8" s="34" customFormat="1" ht="13.8" customHeight="1" x14ac:dyDescent="0.25">
      <c r="A45" s="14"/>
      <c r="B45" s="26"/>
      <c r="C45" s="41"/>
      <c r="D45" s="28"/>
      <c r="E45" s="28"/>
      <c r="F45" s="28"/>
    </row>
    <row r="46" spans="1:8" ht="13.8" customHeight="1" x14ac:dyDescent="0.25">
      <c r="B46" s="24" t="s">
        <v>32</v>
      </c>
      <c r="C46" s="25">
        <v>12878</v>
      </c>
      <c r="D46" s="50">
        <f t="shared" ref="D46:F46" si="8">C46*(1+D47)</f>
        <v>13998.386</v>
      </c>
      <c r="E46" s="50">
        <f t="shared" si="8"/>
        <v>15496.213302</v>
      </c>
      <c r="F46" s="50">
        <f t="shared" si="8"/>
        <v>16999.345992293998</v>
      </c>
    </row>
    <row r="47" spans="1:8" s="34" customFormat="1" ht="13.8" customHeight="1" x14ac:dyDescent="0.25">
      <c r="A47" s="14"/>
      <c r="B47" s="26" t="s">
        <v>61</v>
      </c>
      <c r="C47" s="41"/>
      <c r="D47" s="28">
        <v>8.6999999999999994E-2</v>
      </c>
      <c r="E47" s="28">
        <v>0.107</v>
      </c>
      <c r="F47" s="28">
        <v>9.7000000000000003E-2</v>
      </c>
    </row>
    <row r="48" spans="1:8" s="34" customFormat="1" ht="13.8" customHeight="1" x14ac:dyDescent="0.25">
      <c r="A48" s="14"/>
      <c r="B48" s="26"/>
      <c r="C48" s="41"/>
      <c r="D48" s="28"/>
      <c r="E48" s="28"/>
      <c r="F48" s="28"/>
    </row>
    <row r="49" spans="1:12" ht="13.8" customHeight="1" x14ac:dyDescent="0.25">
      <c r="B49" s="29" t="s">
        <v>33</v>
      </c>
      <c r="C49" s="25">
        <v>2459</v>
      </c>
      <c r="D49" s="50">
        <f t="shared" ref="D49:F49" si="9">C49*(1+D50)</f>
        <v>2999.98</v>
      </c>
      <c r="E49" s="50">
        <f t="shared" si="9"/>
        <v>3200.9786599999998</v>
      </c>
      <c r="F49" s="50">
        <f t="shared" si="9"/>
        <v>3501.8706540399999</v>
      </c>
    </row>
    <row r="50" spans="1:12" s="34" customFormat="1" ht="13.8" customHeight="1" x14ac:dyDescent="0.25">
      <c r="A50" s="14"/>
      <c r="B50" s="26" t="s">
        <v>61</v>
      </c>
      <c r="C50" s="41"/>
      <c r="D50" s="28">
        <v>0.22</v>
      </c>
      <c r="E50" s="28">
        <v>6.7000000000000004E-2</v>
      </c>
      <c r="F50" s="28">
        <v>9.4E-2</v>
      </c>
    </row>
    <row r="51" spans="1:12" s="34" customFormat="1" ht="13.8" customHeight="1" x14ac:dyDescent="0.25">
      <c r="A51" s="14"/>
      <c r="B51" s="26"/>
      <c r="C51" s="41"/>
      <c r="D51" s="28"/>
      <c r="E51" s="28"/>
      <c r="F51" s="28"/>
    </row>
    <row r="52" spans="1:12" ht="13.8" customHeight="1" x14ac:dyDescent="0.25">
      <c r="B52" s="24" t="s">
        <v>27</v>
      </c>
      <c r="C52" s="27">
        <v>-32.11</v>
      </c>
      <c r="D52" s="42">
        <v>200</v>
      </c>
      <c r="E52" s="56">
        <f t="shared" ref="E52:F52" si="10">D52*(1+E53)</f>
        <v>320</v>
      </c>
      <c r="F52" s="56">
        <f t="shared" si="10"/>
        <v>400</v>
      </c>
    </row>
    <row r="53" spans="1:12" s="34" customFormat="1" ht="13.8" customHeight="1" x14ac:dyDescent="0.25">
      <c r="A53" s="14"/>
      <c r="B53" s="26" t="s">
        <v>61</v>
      </c>
      <c r="C53" s="41"/>
      <c r="D53" s="28"/>
      <c r="E53" s="28">
        <v>0.6</v>
      </c>
      <c r="F53" s="28">
        <v>0.25</v>
      </c>
    </row>
    <row r="54" spans="1:12" s="34" customFormat="1" ht="13.8" customHeight="1" x14ac:dyDescent="0.25">
      <c r="A54" s="14"/>
      <c r="B54" s="26"/>
      <c r="C54" s="41"/>
      <c r="D54" s="28"/>
      <c r="E54" s="28"/>
      <c r="F54" s="28"/>
    </row>
    <row r="55" spans="1:12" ht="13.8" customHeight="1" x14ac:dyDescent="0.25">
      <c r="B55" s="29" t="s">
        <v>28</v>
      </c>
      <c r="C55" s="43">
        <v>-18.61</v>
      </c>
      <c r="D55" s="50">
        <f>D52*(1-D56)</f>
        <v>148</v>
      </c>
      <c r="E55" s="50">
        <f t="shared" ref="E55:F55" si="11">D55*(1+E56)</f>
        <v>186.48</v>
      </c>
      <c r="F55" s="50">
        <f t="shared" si="11"/>
        <v>234.9648</v>
      </c>
    </row>
    <row r="56" spans="1:12" s="34" customFormat="1" ht="13.8" customHeight="1" x14ac:dyDescent="0.25">
      <c r="A56" s="14"/>
      <c r="B56" s="26" t="s">
        <v>62</v>
      </c>
      <c r="C56" s="27"/>
      <c r="D56" s="28">
        <v>0.26</v>
      </c>
      <c r="E56" s="28">
        <v>0.26</v>
      </c>
      <c r="F56" s="28">
        <v>0.26</v>
      </c>
    </row>
    <row r="57" spans="1:12" s="34" customFormat="1" ht="13.8" customHeight="1" x14ac:dyDescent="0.25">
      <c r="A57" s="14"/>
      <c r="B57" s="26"/>
      <c r="C57" s="27"/>
      <c r="D57" s="42"/>
      <c r="E57" s="28"/>
      <c r="F57" s="28"/>
      <c r="L57" s="44"/>
    </row>
    <row r="58" spans="1:12" ht="13.8" customHeight="1" x14ac:dyDescent="0.25">
      <c r="B58" s="24" t="s">
        <v>21</v>
      </c>
      <c r="C58" s="45" t="s">
        <v>22</v>
      </c>
      <c r="D58" s="36">
        <v>15</v>
      </c>
      <c r="E58" s="36">
        <v>15</v>
      </c>
      <c r="F58" s="36">
        <v>16</v>
      </c>
    </row>
    <row r="59" spans="1:12" ht="6" customHeight="1" x14ac:dyDescent="0.25"/>
    <row r="60" spans="1:12" ht="19.5" customHeight="1" x14ac:dyDescent="0.25">
      <c r="A60" s="14" t="s">
        <v>88</v>
      </c>
      <c r="B60" s="37" t="s">
        <v>34</v>
      </c>
      <c r="C60" s="22"/>
      <c r="D60" s="22"/>
      <c r="E60" s="22"/>
      <c r="F60" s="23"/>
    </row>
    <row r="61" spans="1:12" s="15" customFormat="1" ht="6" customHeight="1" x14ac:dyDescent="0.3"/>
    <row r="62" spans="1:12" ht="13.8" customHeight="1" x14ac:dyDescent="0.25">
      <c r="B62" s="29" t="s">
        <v>18</v>
      </c>
      <c r="C62" s="43">
        <v>1213.8699999999999</v>
      </c>
      <c r="D62" s="57">
        <f t="shared" ref="D62:F62" si="12">C62*(1+D63)</f>
        <v>1479.7075299999999</v>
      </c>
      <c r="E62" s="57">
        <f t="shared" si="12"/>
        <v>1799.3243564799998</v>
      </c>
      <c r="F62" s="57">
        <f t="shared" si="12"/>
        <v>2198.7743636185596</v>
      </c>
    </row>
    <row r="63" spans="1:12" s="34" customFormat="1" ht="13.8" customHeight="1" x14ac:dyDescent="0.25">
      <c r="A63" s="14"/>
      <c r="B63" s="26" t="s">
        <v>61</v>
      </c>
      <c r="C63" s="27"/>
      <c r="D63" s="28">
        <v>0.219</v>
      </c>
      <c r="E63" s="28">
        <v>0.216</v>
      </c>
      <c r="F63" s="28">
        <v>0.222</v>
      </c>
    </row>
    <row r="64" spans="1:12" s="34" customFormat="1" ht="13.8" customHeight="1" x14ac:dyDescent="0.25">
      <c r="A64" s="14"/>
      <c r="B64" s="26"/>
      <c r="C64" s="27"/>
      <c r="D64" s="28"/>
      <c r="E64" s="28"/>
      <c r="F64" s="28"/>
    </row>
    <row r="65" spans="1:6" ht="13.8" customHeight="1" x14ac:dyDescent="0.25">
      <c r="B65" s="24" t="s">
        <v>35</v>
      </c>
      <c r="C65" s="43">
        <v>31191</v>
      </c>
      <c r="D65" s="57">
        <f t="shared" ref="D65:F65" si="13">C65*(1+D66)</f>
        <v>39986.862000000001</v>
      </c>
      <c r="E65" s="57">
        <f t="shared" si="13"/>
        <v>51982.920600000005</v>
      </c>
      <c r="F65" s="57">
        <f t="shared" si="13"/>
        <v>67577.796780000004</v>
      </c>
    </row>
    <row r="66" spans="1:6" s="34" customFormat="1" ht="13.8" customHeight="1" x14ac:dyDescent="0.25">
      <c r="A66" s="14"/>
      <c r="B66" s="26" t="s">
        <v>61</v>
      </c>
      <c r="C66" s="27"/>
      <c r="D66" s="28">
        <v>0.28199999999999997</v>
      </c>
      <c r="E66" s="28">
        <v>0.3</v>
      </c>
      <c r="F66" s="28">
        <v>0.3</v>
      </c>
    </row>
    <row r="67" spans="1:6" s="34" customFormat="1" ht="13.8" customHeight="1" x14ac:dyDescent="0.25">
      <c r="A67" s="14"/>
      <c r="B67" s="26"/>
      <c r="C67" s="27"/>
      <c r="D67" s="28"/>
      <c r="E67" s="28"/>
      <c r="F67" s="28"/>
    </row>
    <row r="68" spans="1:6" ht="13.8" customHeight="1" x14ac:dyDescent="0.25">
      <c r="B68" s="29" t="s">
        <v>36</v>
      </c>
      <c r="C68" s="43">
        <v>13419</v>
      </c>
      <c r="D68" s="57">
        <f t="shared" ref="D68:F68" si="14">C68*(1+D69)</f>
        <v>19994.310000000001</v>
      </c>
      <c r="E68" s="57">
        <f t="shared" si="14"/>
        <v>27992.034</v>
      </c>
      <c r="F68" s="57">
        <f t="shared" si="14"/>
        <v>37985.190137999998</v>
      </c>
    </row>
    <row r="69" spans="1:6" s="34" customFormat="1" ht="13.8" customHeight="1" x14ac:dyDescent="0.25">
      <c r="A69" s="14"/>
      <c r="B69" s="26" t="s">
        <v>61</v>
      </c>
      <c r="C69" s="27"/>
      <c r="D69" s="28">
        <v>0.49</v>
      </c>
      <c r="E69" s="28">
        <v>0.4</v>
      </c>
      <c r="F69" s="28">
        <v>0.35699999999999998</v>
      </c>
    </row>
    <row r="70" spans="1:6" s="34" customFormat="1" ht="13.8" customHeight="1" x14ac:dyDescent="0.25">
      <c r="A70" s="14"/>
      <c r="B70" s="26"/>
      <c r="C70" s="27"/>
      <c r="D70" s="28"/>
      <c r="E70" s="28"/>
      <c r="F70" s="28"/>
    </row>
    <row r="71" spans="1:6" ht="13.8" customHeight="1" x14ac:dyDescent="0.25">
      <c r="B71" s="24" t="s">
        <v>37</v>
      </c>
      <c r="C71" s="43">
        <v>2584</v>
      </c>
      <c r="D71" s="57">
        <f t="shared" ref="D71:F71" si="15">C71*(1+D72)</f>
        <v>3498.7360000000003</v>
      </c>
      <c r="E71" s="57">
        <f t="shared" si="15"/>
        <v>4499.3744960000004</v>
      </c>
      <c r="F71" s="57">
        <f t="shared" si="15"/>
        <v>5799.6937253440001</v>
      </c>
    </row>
    <row r="72" spans="1:6" s="34" customFormat="1" ht="13.8" customHeight="1" x14ac:dyDescent="0.25">
      <c r="A72" s="14"/>
      <c r="B72" s="26" t="s">
        <v>61</v>
      </c>
      <c r="C72" s="27"/>
      <c r="D72" s="28">
        <v>0.35399999999999998</v>
      </c>
      <c r="E72" s="28">
        <v>0.28599999999999998</v>
      </c>
      <c r="F72" s="28">
        <v>0.28899999999999998</v>
      </c>
    </row>
    <row r="73" spans="1:6" s="34" customFormat="1" ht="13.8" customHeight="1" x14ac:dyDescent="0.25">
      <c r="A73" s="14"/>
      <c r="B73" s="26"/>
      <c r="C73" s="27"/>
      <c r="D73" s="28"/>
      <c r="E73" s="28"/>
      <c r="F73" s="28"/>
    </row>
    <row r="74" spans="1:6" ht="13.8" customHeight="1" x14ac:dyDescent="0.25">
      <c r="B74" s="29" t="s">
        <v>38</v>
      </c>
      <c r="C74" s="43">
        <v>1583</v>
      </c>
      <c r="D74" s="57">
        <f t="shared" ref="D74:F74" si="16">C74*(1+D75)</f>
        <v>1999.329</v>
      </c>
      <c r="E74" s="57">
        <f t="shared" si="16"/>
        <v>2599.1277</v>
      </c>
      <c r="F74" s="57">
        <f t="shared" si="16"/>
        <v>3199.5261987000004</v>
      </c>
    </row>
    <row r="75" spans="1:6" s="34" customFormat="1" ht="13.8" customHeight="1" x14ac:dyDescent="0.25">
      <c r="A75" s="14"/>
      <c r="B75" s="26" t="s">
        <v>61</v>
      </c>
      <c r="C75" s="27"/>
      <c r="D75" s="28">
        <v>0.26300000000000001</v>
      </c>
      <c r="E75" s="28">
        <v>0.3</v>
      </c>
      <c r="F75" s="28">
        <v>0.23100000000000001</v>
      </c>
    </row>
    <row r="76" spans="1:6" s="34" customFormat="1" ht="13.8" customHeight="1" x14ac:dyDescent="0.25">
      <c r="A76" s="14"/>
      <c r="B76" s="26"/>
      <c r="C76" s="27"/>
      <c r="D76" s="28"/>
      <c r="E76" s="28"/>
      <c r="F76" s="28"/>
    </row>
    <row r="77" spans="1:6" ht="13.8" customHeight="1" x14ac:dyDescent="0.25">
      <c r="B77" s="24" t="s">
        <v>27</v>
      </c>
      <c r="C77" s="43">
        <v>109.88</v>
      </c>
      <c r="D77" s="57">
        <f t="shared" ref="D77:F77" si="17">C77*(1+D78)</f>
        <v>159.98527999999999</v>
      </c>
      <c r="E77" s="57">
        <f t="shared" si="17"/>
        <v>239.97791999999998</v>
      </c>
      <c r="F77" s="57">
        <f t="shared" si="17"/>
        <v>340.04871263999996</v>
      </c>
    </row>
    <row r="78" spans="1:6" s="34" customFormat="1" ht="13.8" customHeight="1" x14ac:dyDescent="0.25">
      <c r="A78" s="14"/>
      <c r="B78" s="26" t="s">
        <v>61</v>
      </c>
      <c r="C78" s="27"/>
      <c r="D78" s="28">
        <v>0.45600000000000002</v>
      </c>
      <c r="E78" s="28">
        <v>0.5</v>
      </c>
      <c r="F78" s="28">
        <v>0.41699999999999998</v>
      </c>
    </row>
    <row r="79" spans="1:6" s="34" customFormat="1" ht="13.8" customHeight="1" x14ac:dyDescent="0.25">
      <c r="A79" s="14"/>
      <c r="B79" s="26"/>
      <c r="C79" s="27"/>
      <c r="D79" s="28"/>
      <c r="E79" s="28"/>
      <c r="F79" s="28"/>
    </row>
    <row r="80" spans="1:6" ht="13.8" customHeight="1" x14ac:dyDescent="0.25">
      <c r="B80" s="29" t="s">
        <v>28</v>
      </c>
      <c r="C80" s="43">
        <v>84.21</v>
      </c>
      <c r="D80" s="57">
        <f>C80*(1+D81)</f>
        <v>106.10459999999999</v>
      </c>
      <c r="E80" s="57">
        <f>D80*(1+E81)</f>
        <v>133.69179599999998</v>
      </c>
      <c r="F80" s="57">
        <f>E80*(1+F81)</f>
        <v>168.45166295999999</v>
      </c>
    </row>
    <row r="81" spans="1:6" s="34" customFormat="1" ht="13.8" customHeight="1" x14ac:dyDescent="0.25">
      <c r="A81" s="14"/>
      <c r="B81" s="26" t="s">
        <v>62</v>
      </c>
      <c r="C81" s="27"/>
      <c r="D81" s="28">
        <v>0.26</v>
      </c>
      <c r="E81" s="28">
        <v>0.26</v>
      </c>
      <c r="F81" s="28">
        <v>0.26</v>
      </c>
    </row>
    <row r="82" spans="1:6" s="34" customFormat="1" ht="13.8" customHeight="1" x14ac:dyDescent="0.25">
      <c r="A82" s="14"/>
      <c r="B82" s="26"/>
      <c r="C82" s="27"/>
      <c r="D82" s="28"/>
      <c r="E82" s="28"/>
      <c r="F82" s="28"/>
    </row>
    <row r="83" spans="1:6" ht="13.8" customHeight="1" x14ac:dyDescent="0.25">
      <c r="B83" s="24" t="s">
        <v>21</v>
      </c>
      <c r="C83" s="45" t="s">
        <v>22</v>
      </c>
      <c r="D83" s="36">
        <v>25</v>
      </c>
      <c r="E83" s="36">
        <v>28</v>
      </c>
      <c r="F83" s="36">
        <v>30</v>
      </c>
    </row>
    <row r="84" spans="1:6" ht="6" customHeight="1" x14ac:dyDescent="0.25"/>
    <row r="85" spans="1:6" ht="19.5" customHeight="1" x14ac:dyDescent="0.25">
      <c r="A85" s="14" t="s">
        <v>88</v>
      </c>
      <c r="B85" s="37" t="s">
        <v>39</v>
      </c>
      <c r="C85" s="22"/>
      <c r="D85" s="22"/>
      <c r="E85" s="22"/>
      <c r="F85" s="23"/>
    </row>
    <row r="86" spans="1:6" s="15" customFormat="1" ht="6" customHeight="1" x14ac:dyDescent="0.3"/>
    <row r="87" spans="1:6" ht="13.8" customHeight="1" x14ac:dyDescent="0.25">
      <c r="B87" s="29" t="s">
        <v>40</v>
      </c>
      <c r="C87" s="35" t="s">
        <v>22</v>
      </c>
      <c r="D87" s="31">
        <v>0.2</v>
      </c>
      <c r="E87" s="28">
        <v>0.2</v>
      </c>
      <c r="F87" s="28">
        <v>0.2</v>
      </c>
    </row>
    <row r="88" spans="1:6" ht="13.8" customHeight="1" x14ac:dyDescent="0.25">
      <c r="B88" s="24" t="s">
        <v>41</v>
      </c>
      <c r="C88" s="46" t="s">
        <v>22</v>
      </c>
      <c r="D88" s="47">
        <v>450</v>
      </c>
      <c r="E88" s="48">
        <v>300</v>
      </c>
      <c r="F88" s="48">
        <v>150</v>
      </c>
    </row>
    <row r="89" spans="1:6" ht="13.8" customHeight="1" x14ac:dyDescent="0.25">
      <c r="B89" s="29" t="s">
        <v>5</v>
      </c>
      <c r="C89" s="27">
        <v>827</v>
      </c>
      <c r="D89" s="42">
        <v>827</v>
      </c>
      <c r="E89" s="49">
        <v>827</v>
      </c>
      <c r="F89" s="49">
        <v>827</v>
      </c>
    </row>
    <row r="90" spans="1:6" ht="6" customHeight="1" x14ac:dyDescent="0.25"/>
    <row r="92" spans="1:6" ht="15.75" customHeight="1" x14ac:dyDescent="0.25"/>
    <row r="94" spans="1:6" x14ac:dyDescent="0.25">
      <c r="D94" s="39"/>
      <c r="E94" s="39"/>
      <c r="F94" s="39"/>
    </row>
  </sheetData>
  <sheetProtection algorithmName="SHA-512" hashValue="gevXcOWoTeuOwAZ+XMvHAXJi0cN167YwS+lJUKh2+FlCc4atTU1/WuFQDftM9iiSuBDTRPUNJv/qBLU4hy38pA==" saltValue="kNbpHtevZnnFs+3S1KxARQ==" spinCount="100000" sheet="1" objects="1" scenarios="1"/>
  <mergeCells count="1">
    <mergeCell ref="B2:F2"/>
  </mergeCells>
  <pageMargins left="0.75" right="0.75" top="1.01" bottom="1" header="0.511811023622047" footer="0.511811023622047"/>
  <pageSetup paperSize="9" scale="76" fitToHeight="0" orientation="portrait" horizontalDpi="300" verticalDpi="300" r:id="rId1"/>
  <rowBreaks count="1" manualBreakCount="1">
    <brk id="59" max="5" man="1"/>
  </rowBreaks>
  <colBreaks count="1" manualBreakCount="1">
    <brk id="6" max="1048575" man="1"/>
  </colBreaks>
  <drawing r:id="rId2"/>
  <legacyDrawing r:id="rId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B1:J50"/>
  <sheetViews>
    <sheetView showGridLines="0" tabSelected="1" topLeftCell="A3" zoomScale="115" zoomScaleNormal="94" workbookViewId="0">
      <selection activeCell="I5" sqref="I5"/>
    </sheetView>
  </sheetViews>
  <sheetFormatPr defaultColWidth="8.6640625" defaultRowHeight="14.4" x14ac:dyDescent="0.3"/>
  <cols>
    <col min="1" max="1" width="2.33203125" style="58" customWidth="1"/>
    <col min="2" max="2" width="28" style="58" customWidth="1"/>
    <col min="3" max="3" width="16" style="58" customWidth="1"/>
    <col min="4" max="4" width="14" style="58" customWidth="1"/>
    <col min="5" max="6" width="10" style="58" customWidth="1"/>
    <col min="7" max="7" width="16" style="58" customWidth="1"/>
    <col min="8" max="8" width="12" style="58" customWidth="1"/>
    <col min="9" max="9" width="12" style="15" customWidth="1"/>
    <col min="10" max="10" width="18" style="58" customWidth="1"/>
    <col min="11" max="16384" width="8.6640625" style="58"/>
  </cols>
  <sheetData>
    <row r="1" spans="2:10" ht="10.199999999999999" customHeight="1" x14ac:dyDescent="0.3"/>
    <row r="2" spans="2:10" ht="28.8" customHeight="1" x14ac:dyDescent="0.3">
      <c r="B2" s="59" t="s">
        <v>71</v>
      </c>
      <c r="C2" s="60"/>
      <c r="D2" s="60"/>
      <c r="E2" s="60"/>
      <c r="F2" s="60"/>
      <c r="G2" s="60"/>
      <c r="H2" s="60"/>
      <c r="J2" s="15"/>
    </row>
    <row r="3" spans="2:10" ht="30" customHeight="1" x14ac:dyDescent="0.3">
      <c r="B3" s="61" t="s">
        <v>42</v>
      </c>
      <c r="C3" s="61" t="s">
        <v>43</v>
      </c>
      <c r="D3" s="61" t="s">
        <v>44</v>
      </c>
      <c r="E3" s="61" t="s">
        <v>45</v>
      </c>
      <c r="F3" s="61" t="s">
        <v>46</v>
      </c>
      <c r="G3" s="61" t="s">
        <v>47</v>
      </c>
      <c r="H3" s="61" t="s">
        <v>48</v>
      </c>
    </row>
    <row r="4" spans="2:10" ht="21.75" customHeight="1" x14ac:dyDescent="0.3">
      <c r="B4" s="62" t="s">
        <v>49</v>
      </c>
      <c r="C4" s="63" t="s">
        <v>50</v>
      </c>
      <c r="D4" s="77">
        <f>Assumptions!D15</f>
        <v>714.52324300000009</v>
      </c>
      <c r="E4" s="64">
        <v>20</v>
      </c>
      <c r="F4" s="65" t="s">
        <v>51</v>
      </c>
      <c r="G4" s="74">
        <f>D4*E4</f>
        <v>14290.464860000002</v>
      </c>
      <c r="H4" s="75">
        <f>(G4/G13)*10</f>
        <v>172.7988495767836</v>
      </c>
    </row>
    <row r="5" spans="2:10" ht="21.75" customHeight="1" x14ac:dyDescent="0.3">
      <c r="B5" s="66" t="s">
        <v>52</v>
      </c>
      <c r="C5" s="67" t="s">
        <v>53</v>
      </c>
      <c r="D5" s="77">
        <f>Assumptions!D34</f>
        <v>114.72064600000002</v>
      </c>
      <c r="E5" s="64">
        <v>25</v>
      </c>
      <c r="F5" s="68" t="s">
        <v>51</v>
      </c>
      <c r="G5" s="74">
        <f>D5*E5</f>
        <v>2868.0161500000004</v>
      </c>
      <c r="H5" s="76">
        <f>(G5/G13)*10</f>
        <v>34.679759975816211</v>
      </c>
    </row>
    <row r="6" spans="2:10" ht="21.75" customHeight="1" x14ac:dyDescent="0.3">
      <c r="B6" s="62" t="s">
        <v>54</v>
      </c>
      <c r="C6" s="63" t="s">
        <v>53</v>
      </c>
      <c r="D6" s="77">
        <f>Assumptions!D55</f>
        <v>148</v>
      </c>
      <c r="E6" s="64">
        <v>15</v>
      </c>
      <c r="F6" s="65" t="s">
        <v>51</v>
      </c>
      <c r="G6" s="74">
        <f>D6*E6</f>
        <v>2220</v>
      </c>
      <c r="H6" s="75">
        <f>(G6/G13)*10</f>
        <v>26.844014510278114</v>
      </c>
    </row>
    <row r="7" spans="2:10" ht="21.75" customHeight="1" x14ac:dyDescent="0.3">
      <c r="B7" s="66" t="s">
        <v>55</v>
      </c>
      <c r="C7" s="67" t="s">
        <v>53</v>
      </c>
      <c r="D7" s="77">
        <f>Assumptions!D80</f>
        <v>106.10459999999999</v>
      </c>
      <c r="E7" s="64">
        <v>25</v>
      </c>
      <c r="F7" s="68" t="s">
        <v>51</v>
      </c>
      <c r="G7" s="74">
        <f>D7*E7</f>
        <v>2652.6149999999998</v>
      </c>
      <c r="H7" s="76">
        <f>(G7/G13)*10</f>
        <v>32.075151148730349</v>
      </c>
    </row>
    <row r="8" spans="2:10" s="15" customFormat="1" ht="6" customHeight="1" thickBot="1" x14ac:dyDescent="0.35"/>
    <row r="9" spans="2:10" s="14" customFormat="1" ht="19.8" customHeight="1" thickBot="1" x14ac:dyDescent="0.35">
      <c r="B9" s="69" t="s">
        <v>77</v>
      </c>
      <c r="C9" s="69"/>
      <c r="D9" s="69"/>
      <c r="E9" s="69"/>
      <c r="F9" s="69"/>
      <c r="G9" s="78">
        <f>SUM(G4:G7)</f>
        <v>22031.096010000001</v>
      </c>
      <c r="I9" s="15"/>
    </row>
    <row r="10" spans="2:10" s="14" customFormat="1" ht="19.8" customHeight="1" x14ac:dyDescent="0.3">
      <c r="B10" s="70" t="s">
        <v>78</v>
      </c>
      <c r="C10" s="70"/>
      <c r="D10" s="70"/>
      <c r="E10" s="70"/>
      <c r="F10" s="70"/>
      <c r="G10" s="79">
        <f>G9*0.2</f>
        <v>4406.2192020000002</v>
      </c>
      <c r="I10" s="15"/>
    </row>
    <row r="11" spans="2:10" s="14" customFormat="1" ht="19.8" customHeight="1" thickBot="1" x14ac:dyDescent="0.35">
      <c r="B11" s="70" t="s">
        <v>79</v>
      </c>
      <c r="C11" s="70"/>
      <c r="D11" s="70"/>
      <c r="E11" s="70"/>
      <c r="F11" s="70"/>
      <c r="G11" s="80">
        <f>Assumptions!D88</f>
        <v>450</v>
      </c>
      <c r="I11" s="15"/>
    </row>
    <row r="12" spans="2:10" s="14" customFormat="1" ht="19.8" customHeight="1" thickBot="1" x14ac:dyDescent="0.35">
      <c r="B12" s="71" t="s">
        <v>56</v>
      </c>
      <c r="C12" s="71"/>
      <c r="D12" s="71"/>
      <c r="E12" s="71"/>
      <c r="F12" s="71"/>
      <c r="G12" s="78">
        <f>G9-G10-G11</f>
        <v>17174.876808000001</v>
      </c>
      <c r="I12" s="15"/>
    </row>
    <row r="13" spans="2:10" s="14" customFormat="1" ht="19.8" customHeight="1" thickBot="1" x14ac:dyDescent="0.35">
      <c r="B13" s="72" t="s">
        <v>80</v>
      </c>
      <c r="C13" s="72"/>
      <c r="D13" s="72"/>
      <c r="E13" s="72"/>
      <c r="F13" s="72"/>
      <c r="G13" s="80">
        <f>Assumptions!C89</f>
        <v>827</v>
      </c>
      <c r="I13" s="15"/>
    </row>
    <row r="14" spans="2:10" s="14" customFormat="1" ht="19.8" customHeight="1" thickBot="1" x14ac:dyDescent="0.35">
      <c r="B14" s="71" t="s">
        <v>81</v>
      </c>
      <c r="C14" s="71"/>
      <c r="D14" s="71"/>
      <c r="E14" s="71"/>
      <c r="F14" s="71"/>
      <c r="G14" s="81">
        <f>(G12/G13)*10</f>
        <v>207.67686587666265</v>
      </c>
      <c r="I14" s="15"/>
      <c r="J14" s="73"/>
    </row>
    <row r="15" spans="2:10" s="14" customFormat="1" ht="19.8" customHeight="1" x14ac:dyDescent="0.3">
      <c r="B15" s="72" t="s">
        <v>76</v>
      </c>
      <c r="C15" s="72"/>
      <c r="D15" s="72"/>
      <c r="E15" s="72"/>
      <c r="F15" s="72"/>
      <c r="G15" s="80" t="str">
        <f>Cover!E14</f>
        <v>118.44</v>
      </c>
      <c r="I15" s="15"/>
    </row>
    <row r="16" spans="2:10" s="14" customFormat="1" ht="19.8" customHeight="1" x14ac:dyDescent="0.3">
      <c r="B16" s="69" t="s">
        <v>57</v>
      </c>
      <c r="C16" s="69"/>
      <c r="D16" s="69"/>
      <c r="E16" s="69"/>
      <c r="F16" s="69"/>
      <c r="G16" s="82">
        <f>(G14-G15)/G15</f>
        <v>0.75343520665875252</v>
      </c>
      <c r="I16" s="15"/>
    </row>
    <row r="18" s="15" customFormat="1" ht="19.5" customHeight="1" x14ac:dyDescent="0.3"/>
    <row r="19" s="15" customFormat="1" ht="39.75" customHeight="1" x14ac:dyDescent="0.3"/>
    <row r="20" s="15" customFormat="1" x14ac:dyDescent="0.3"/>
    <row r="21" s="15" customFormat="1" x14ac:dyDescent="0.3"/>
    <row r="22" s="15" customFormat="1" x14ac:dyDescent="0.3"/>
    <row r="23" s="15" customFormat="1" x14ac:dyDescent="0.3"/>
    <row r="24" s="15" customFormat="1" x14ac:dyDescent="0.3"/>
    <row r="25" s="15" customFormat="1" x14ac:dyDescent="0.3"/>
    <row r="26" s="15" customFormat="1" x14ac:dyDescent="0.3"/>
    <row r="27" s="15" customFormat="1" x14ac:dyDescent="0.3"/>
    <row r="28" s="15" customFormat="1" x14ac:dyDescent="0.3"/>
    <row r="29" s="15" customFormat="1" x14ac:dyDescent="0.3"/>
    <row r="30" s="15" customFormat="1" x14ac:dyDescent="0.3"/>
    <row r="31" s="15" customFormat="1" x14ac:dyDescent="0.3"/>
    <row r="32" s="15" customFormat="1" x14ac:dyDescent="0.3"/>
    <row r="33" spans="3:10" s="15" customFormat="1" x14ac:dyDescent="0.3"/>
    <row r="34" spans="3:10" s="15" customFormat="1" x14ac:dyDescent="0.3"/>
    <row r="35" spans="3:10" s="15" customFormat="1" x14ac:dyDescent="0.3"/>
    <row r="36" spans="3:10" s="15" customFormat="1" x14ac:dyDescent="0.3"/>
    <row r="37" spans="3:10" s="15" customFormat="1" x14ac:dyDescent="0.3"/>
    <row r="38" spans="3:10" s="15" customFormat="1" x14ac:dyDescent="0.3"/>
    <row r="39" spans="3:10" s="15" customFormat="1" x14ac:dyDescent="0.3"/>
    <row r="40" spans="3:10" s="15" customFormat="1" x14ac:dyDescent="0.3"/>
    <row r="41" spans="3:10" s="15" customFormat="1" x14ac:dyDescent="0.3"/>
    <row r="42" spans="3:10" s="15" customFormat="1" x14ac:dyDescent="0.3"/>
    <row r="43" spans="3:10" s="15" customFormat="1" x14ac:dyDescent="0.3"/>
    <row r="44" spans="3:10" x14ac:dyDescent="0.3">
      <c r="C44" s="15"/>
      <c r="D44" s="15"/>
      <c r="E44" s="15"/>
      <c r="F44" s="15"/>
      <c r="G44" s="15"/>
      <c r="H44" s="15"/>
      <c r="J44" s="15"/>
    </row>
    <row r="45" spans="3:10" x14ac:dyDescent="0.3">
      <c r="C45" s="15"/>
      <c r="D45" s="15"/>
      <c r="E45" s="15"/>
      <c r="F45" s="15"/>
      <c r="G45" s="15"/>
      <c r="H45" s="15"/>
      <c r="J45" s="15"/>
    </row>
    <row r="46" spans="3:10" x14ac:dyDescent="0.3">
      <c r="C46" s="15"/>
      <c r="D46" s="15"/>
      <c r="E46" s="15"/>
      <c r="F46" s="15"/>
      <c r="G46" s="15"/>
      <c r="H46" s="15"/>
      <c r="J46" s="15"/>
    </row>
    <row r="47" spans="3:10" x14ac:dyDescent="0.3">
      <c r="C47" s="15"/>
      <c r="D47" s="15"/>
      <c r="E47" s="15"/>
      <c r="F47" s="15"/>
      <c r="G47" s="15"/>
      <c r="H47" s="15"/>
      <c r="J47" s="15"/>
    </row>
    <row r="48" spans="3:10" x14ac:dyDescent="0.3">
      <c r="C48" s="15"/>
      <c r="D48" s="15"/>
      <c r="E48" s="15"/>
      <c r="F48" s="15"/>
      <c r="G48" s="15"/>
      <c r="H48" s="15"/>
      <c r="J48" s="15"/>
    </row>
    <row r="49" spans="3:10" x14ac:dyDescent="0.3">
      <c r="C49" s="15"/>
      <c r="D49" s="15"/>
      <c r="E49" s="15"/>
      <c r="F49" s="15"/>
      <c r="G49" s="15"/>
      <c r="H49" s="15"/>
      <c r="J49" s="15"/>
    </row>
    <row r="50" spans="3:10" x14ac:dyDescent="0.3">
      <c r="C50" s="15"/>
      <c r="D50" s="15"/>
      <c r="E50" s="15"/>
      <c r="F50" s="15"/>
      <c r="G50" s="15"/>
      <c r="H50" s="15"/>
      <c r="J50" s="15"/>
    </row>
  </sheetData>
  <sheetProtection algorithmName="SHA-512" hashValue="Ez+2UbUanONZmUe+Wggo4fNWASpyWrZixHNZ9BYi32SDKYbQD3YC7OYfvcbzEGCp1JvWHIA/ZwglJtBaCrlmYQ==" saltValue="U9bONoFbimjC0WWelFxUSA==" spinCount="100000" sheet="1" objects="1" scenarios="1"/>
  <mergeCells count="9">
    <mergeCell ref="B2:H2"/>
    <mergeCell ref="B13:F13"/>
    <mergeCell ref="B14:F14"/>
    <mergeCell ref="B15:F15"/>
    <mergeCell ref="B16:F16"/>
    <mergeCell ref="B9:F9"/>
    <mergeCell ref="B10:F10"/>
    <mergeCell ref="B11:F11"/>
    <mergeCell ref="B12:F12"/>
  </mergeCells>
  <pageMargins left="0.75" right="0.75" top="2.63" bottom="1" header="0.511811023622047" footer="0.511811023622047"/>
  <pageSetup paperSize="9" scale="79" orientation="portrait" horizontalDpi="300" verticalDpi="300" r:id="rId1"/>
  <colBreaks count="1" manualBreakCount="1">
    <brk id="8" max="1048575" man="1"/>
  </colBreaks>
  <legacy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B1:H18"/>
  <sheetViews>
    <sheetView showGridLines="0" zoomScale="110" zoomScaleNormal="95" workbookViewId="0">
      <selection activeCell="G17" activeCellId="2" sqref="C17 E17 G17"/>
    </sheetView>
  </sheetViews>
  <sheetFormatPr defaultColWidth="8.6640625" defaultRowHeight="13.8" x14ac:dyDescent="0.25"/>
  <cols>
    <col min="1" max="1" width="2.33203125" style="58" customWidth="1"/>
    <col min="2" max="2" width="31" style="58" customWidth="1"/>
    <col min="3" max="3" width="16" style="58" customWidth="1"/>
    <col min="4" max="4" width="12" style="58" customWidth="1"/>
    <col min="5" max="5" width="16" style="58" customWidth="1"/>
    <col min="6" max="6" width="12" style="58" customWidth="1"/>
    <col min="7" max="7" width="18.77734375" style="58" customWidth="1"/>
    <col min="8" max="8" width="15.77734375" style="58" customWidth="1"/>
    <col min="9" max="16384" width="8.6640625" style="58"/>
  </cols>
  <sheetData>
    <row r="1" spans="2:8" ht="10.199999999999999" customHeight="1" x14ac:dyDescent="0.25"/>
    <row r="2" spans="2:8" ht="30.6" customHeight="1" x14ac:dyDescent="0.25">
      <c r="B2" s="83" t="s">
        <v>74</v>
      </c>
      <c r="C2" s="83"/>
      <c r="D2" s="83"/>
      <c r="E2" s="83"/>
      <c r="F2" s="83"/>
      <c r="G2" s="83"/>
      <c r="H2" s="83"/>
    </row>
    <row r="3" spans="2:8" s="15" customFormat="1" ht="6" customHeight="1" x14ac:dyDescent="0.3"/>
    <row r="4" spans="2:8" ht="21.75" customHeight="1" x14ac:dyDescent="0.25">
      <c r="B4" s="84" t="s">
        <v>84</v>
      </c>
      <c r="C4" s="85" t="s">
        <v>72</v>
      </c>
      <c r="D4" s="85"/>
      <c r="E4" s="86" t="s">
        <v>73</v>
      </c>
      <c r="F4" s="86"/>
      <c r="G4" s="87" t="s">
        <v>85</v>
      </c>
      <c r="H4" s="87"/>
    </row>
    <row r="5" spans="2:8" ht="18" customHeight="1" x14ac:dyDescent="0.25">
      <c r="B5" s="88"/>
      <c r="C5" s="89" t="s">
        <v>58</v>
      </c>
      <c r="D5" s="89" t="s">
        <v>45</v>
      </c>
      <c r="E5" s="90" t="s">
        <v>58</v>
      </c>
      <c r="F5" s="90" t="s">
        <v>45</v>
      </c>
      <c r="G5" s="91" t="s">
        <v>58</v>
      </c>
      <c r="H5" s="91" t="s">
        <v>45</v>
      </c>
    </row>
    <row r="6" spans="2:8" ht="19.5" customHeight="1" x14ac:dyDescent="0.25">
      <c r="B6" s="92" t="s">
        <v>49</v>
      </c>
      <c r="C6" s="93">
        <v>231</v>
      </c>
      <c r="D6" s="94">
        <v>12</v>
      </c>
      <c r="E6" s="103">
        <f>'SOTP Valuation'!D4</f>
        <v>714.52324300000009</v>
      </c>
      <c r="F6" s="104">
        <f>'SOTP Valuation'!E4</f>
        <v>20</v>
      </c>
      <c r="G6" s="95">
        <v>910</v>
      </c>
      <c r="H6" s="96">
        <v>25</v>
      </c>
    </row>
    <row r="7" spans="2:8" ht="19.5" customHeight="1" x14ac:dyDescent="0.25">
      <c r="B7" s="97" t="s">
        <v>52</v>
      </c>
      <c r="C7" s="93">
        <v>70</v>
      </c>
      <c r="D7" s="94">
        <v>15</v>
      </c>
      <c r="E7" s="103">
        <f>'SOTP Valuation'!D5</f>
        <v>114.72064600000002</v>
      </c>
      <c r="F7" s="104">
        <f>'SOTP Valuation'!E5</f>
        <v>25</v>
      </c>
      <c r="G7" s="95">
        <v>145</v>
      </c>
      <c r="H7" s="96">
        <v>30</v>
      </c>
    </row>
    <row r="8" spans="2:8" ht="19.5" customHeight="1" x14ac:dyDescent="0.25">
      <c r="B8" s="92" t="s">
        <v>54</v>
      </c>
      <c r="C8" s="93">
        <v>80</v>
      </c>
      <c r="D8" s="94">
        <v>10</v>
      </c>
      <c r="E8" s="103">
        <f>'SOTP Valuation'!D6</f>
        <v>148</v>
      </c>
      <c r="F8" s="104">
        <f>'SOTP Valuation'!E6</f>
        <v>15</v>
      </c>
      <c r="G8" s="95">
        <v>220</v>
      </c>
      <c r="H8" s="96">
        <v>18</v>
      </c>
    </row>
    <row r="9" spans="2:8" ht="19.5" customHeight="1" x14ac:dyDescent="0.25">
      <c r="B9" s="97" t="s">
        <v>55</v>
      </c>
      <c r="C9" s="93">
        <v>80</v>
      </c>
      <c r="D9" s="94">
        <v>18</v>
      </c>
      <c r="E9" s="103">
        <f>'SOTP Valuation'!D7</f>
        <v>106.10459999999999</v>
      </c>
      <c r="F9" s="104">
        <f>'SOTP Valuation'!E7</f>
        <v>25</v>
      </c>
      <c r="G9" s="95">
        <v>175</v>
      </c>
      <c r="H9" s="96">
        <v>30</v>
      </c>
    </row>
    <row r="10" spans="2:8" s="15" customFormat="1" ht="6.45" customHeight="1" x14ac:dyDescent="0.3"/>
    <row r="11" spans="2:8" s="14" customFormat="1" ht="19.8" customHeight="1" x14ac:dyDescent="0.25">
      <c r="B11" s="98" t="s">
        <v>59</v>
      </c>
      <c r="C11" s="105">
        <f>C6*D6+C7*D7+C8*D8+C9*D9</f>
        <v>6062</v>
      </c>
      <c r="E11" s="110">
        <f>E6*F6+E7*F7+E8*F8+E9*F9</f>
        <v>22031.096010000001</v>
      </c>
      <c r="G11" s="107">
        <f>G6*H6+G7*H7+G8*H8+G9*H9</f>
        <v>36310</v>
      </c>
    </row>
    <row r="12" spans="2:8" s="14" customFormat="1" ht="19.8" customHeight="1" x14ac:dyDescent="0.25">
      <c r="B12" s="99" t="s">
        <v>78</v>
      </c>
      <c r="C12" s="106">
        <f>C11*0.2</f>
        <v>1212.4000000000001</v>
      </c>
      <c r="E12" s="77">
        <f>E11*0.2</f>
        <v>4406.2192020000002</v>
      </c>
      <c r="G12" s="108">
        <f>G11*0.2</f>
        <v>7262</v>
      </c>
    </row>
    <row r="13" spans="2:8" s="14" customFormat="1" ht="19.8" customHeight="1" x14ac:dyDescent="0.25">
      <c r="B13" s="99" t="s">
        <v>41</v>
      </c>
      <c r="C13" s="100">
        <v>600</v>
      </c>
      <c r="E13" s="111">
        <f>'SOTP Valuation'!G11</f>
        <v>450</v>
      </c>
      <c r="G13" s="101">
        <v>250</v>
      </c>
    </row>
    <row r="14" spans="2:8" s="14" customFormat="1" ht="19.8" customHeight="1" x14ac:dyDescent="0.25">
      <c r="B14" s="98" t="s">
        <v>56</v>
      </c>
      <c r="C14" s="105">
        <f>C11-C12-C13</f>
        <v>4249.6000000000004</v>
      </c>
      <c r="E14" s="110">
        <f>E11-E12-E13</f>
        <v>17174.876808000001</v>
      </c>
      <c r="G14" s="113">
        <f>G11-G12-G13</f>
        <v>28798</v>
      </c>
    </row>
    <row r="15" spans="2:8" s="14" customFormat="1" ht="19.8" customHeight="1" x14ac:dyDescent="0.25">
      <c r="B15" s="102" t="s">
        <v>75</v>
      </c>
      <c r="C15" s="106">
        <f>Assumptions!C89</f>
        <v>827</v>
      </c>
      <c r="E15" s="77">
        <f>'Scenario Analysis'!C15</f>
        <v>827</v>
      </c>
      <c r="G15" s="108">
        <f>E15</f>
        <v>827</v>
      </c>
    </row>
    <row r="16" spans="2:8" s="14" customFormat="1" ht="19.8" customHeight="1" thickBot="1" x14ac:dyDescent="0.3">
      <c r="B16" s="98" t="s">
        <v>82</v>
      </c>
      <c r="C16" s="109">
        <f>C14/C15*10</f>
        <v>51.385731559854904</v>
      </c>
      <c r="E16" s="112">
        <f>E14/E15*10</f>
        <v>207.67686587666265</v>
      </c>
      <c r="G16" s="114">
        <f>G14/G15*10</f>
        <v>348.22249093107615</v>
      </c>
    </row>
    <row r="17" spans="2:7" s="15" customFormat="1" ht="15" customHeight="1" x14ac:dyDescent="0.3">
      <c r="B17" s="15" t="s">
        <v>83</v>
      </c>
      <c r="C17" s="118" t="str">
        <f>'SOTP Valuation'!G15</f>
        <v>118.44</v>
      </c>
      <c r="E17" s="118" t="str">
        <f>C17</f>
        <v>118.44</v>
      </c>
      <c r="G17" s="118" t="str">
        <f>E17</f>
        <v>118.44</v>
      </c>
    </row>
    <row r="18" spans="2:7" s="14" customFormat="1" ht="19.8" customHeight="1" x14ac:dyDescent="0.25">
      <c r="B18" s="92" t="s">
        <v>60</v>
      </c>
      <c r="C18" s="115">
        <f>(C16-C17)/C17</f>
        <v>-0.56614546133185661</v>
      </c>
      <c r="E18" s="116">
        <f>(E16-E17)/E17</f>
        <v>0.75343520665875252</v>
      </c>
      <c r="G18" s="117">
        <f>(G16-G17)/G17</f>
        <v>1.940075066962818</v>
      </c>
    </row>
  </sheetData>
  <sheetProtection algorithmName="SHA-512" hashValue="laRL7aY4fjSnChuh+Gp1/meLi36VAoMlueWB4fp15ir3c3RfG4FBkQSAx5pPHUosz3QabZdBoTkC4dPtabmdyg==" saltValue="oDMAzoxkktwr7NuGxS8OXQ==" spinCount="100000" sheet="1" objects="1" scenarios="1"/>
  <mergeCells count="5">
    <mergeCell ref="B2:H2"/>
    <mergeCell ref="C4:D4"/>
    <mergeCell ref="E4:F4"/>
    <mergeCell ref="G4:H4"/>
    <mergeCell ref="B4:B5"/>
  </mergeCells>
  <pageMargins left="0.45" right="0.75" top="2.4900000000000002" bottom="1" header="0.511811023622047" footer="0.511811023622047"/>
  <pageSetup paperSize="9" scale="71" orientation="portrait" horizontalDpi="300" verticalDpi="300" r:id="rId1"/>
  <legacy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N36"/>
  <sheetViews>
    <sheetView showGridLines="0" topLeftCell="A13" zoomScale="106" zoomScaleNormal="106" workbookViewId="0">
      <selection activeCell="B26" sqref="B26"/>
    </sheetView>
  </sheetViews>
  <sheetFormatPr defaultColWidth="8.6640625" defaultRowHeight="13.8" customHeight="1" x14ac:dyDescent="0.25"/>
  <cols>
    <col min="1" max="1" width="2.33203125" style="58" customWidth="1"/>
    <col min="2" max="2" width="20" style="58" customWidth="1"/>
    <col min="3" max="9" width="11.33203125" style="58" customWidth="1"/>
    <col min="10" max="10" width="8.6640625" style="58"/>
    <col min="11" max="11" width="9.5546875" style="58" bestFit="1" customWidth="1"/>
    <col min="12" max="16384" width="8.6640625" style="58"/>
  </cols>
  <sheetData>
    <row r="1" spans="1:14" ht="10.199999999999999" customHeight="1" x14ac:dyDescent="0.25"/>
    <row r="2" spans="1:14" ht="25.5" customHeight="1" x14ac:dyDescent="0.25">
      <c r="B2" s="119" t="s">
        <v>67</v>
      </c>
      <c r="C2" s="120"/>
      <c r="D2" s="120"/>
      <c r="E2" s="120"/>
      <c r="F2" s="120"/>
      <c r="G2" s="121"/>
    </row>
    <row r="3" spans="1:14" ht="6" customHeight="1" x14ac:dyDescent="0.25"/>
    <row r="4" spans="1:14" ht="23.4" customHeight="1" x14ac:dyDescent="0.25">
      <c r="A4" s="58" t="s">
        <v>88</v>
      </c>
      <c r="B4" s="69" t="s">
        <v>63</v>
      </c>
      <c r="C4" s="122"/>
      <c r="D4" s="122"/>
      <c r="E4" s="122"/>
      <c r="F4" s="122"/>
      <c r="G4" s="122"/>
    </row>
    <row r="5" spans="1:14" ht="13.8" customHeight="1" thickBot="1" x14ac:dyDescent="0.3">
      <c r="B5" s="130">
        <f>I8</f>
        <v>14290.464860000002</v>
      </c>
      <c r="C5" s="123">
        <v>15</v>
      </c>
      <c r="D5" s="124">
        <v>18</v>
      </c>
      <c r="E5" s="131">
        <f>'SOTP Valuation'!E4</f>
        <v>20</v>
      </c>
      <c r="F5" s="124">
        <v>22</v>
      </c>
      <c r="G5" s="124">
        <v>25</v>
      </c>
    </row>
    <row r="6" spans="1:14" ht="13.8" customHeight="1" x14ac:dyDescent="0.25">
      <c r="B6" s="125">
        <v>400</v>
      </c>
      <c r="C6" s="132">
        <f t="dataTable" ref="C6:G10" dt2D="1" dtr="1" r1="I6" r2="I7"/>
        <v>6000</v>
      </c>
      <c r="D6" s="132">
        <v>7200</v>
      </c>
      <c r="E6" s="132">
        <v>8000</v>
      </c>
      <c r="F6" s="132">
        <v>8800</v>
      </c>
      <c r="G6" s="132">
        <v>10000</v>
      </c>
      <c r="H6" s="126"/>
      <c r="I6" s="136">
        <f>'SOTP Valuation'!D4</f>
        <v>714.52324300000009</v>
      </c>
    </row>
    <row r="7" spans="1:14" ht="13.8" customHeight="1" x14ac:dyDescent="0.25">
      <c r="B7" s="125">
        <v>550</v>
      </c>
      <c r="C7" s="132">
        <v>8250</v>
      </c>
      <c r="D7" s="132">
        <v>9900</v>
      </c>
      <c r="E7" s="132">
        <v>11000</v>
      </c>
      <c r="F7" s="132">
        <v>12100</v>
      </c>
      <c r="G7" s="132">
        <v>13750</v>
      </c>
      <c r="H7" s="126"/>
      <c r="I7" s="137">
        <f>'SOTP Valuation'!E4</f>
        <v>20</v>
      </c>
      <c r="L7" s="127"/>
    </row>
    <row r="8" spans="1:14" ht="13.8" customHeight="1" x14ac:dyDescent="0.25">
      <c r="B8" s="135">
        <f>'SOTP Valuation'!D4</f>
        <v>714.52324300000009</v>
      </c>
      <c r="C8" s="132">
        <v>10717.848645000002</v>
      </c>
      <c r="D8" s="132">
        <v>12861.418374000001</v>
      </c>
      <c r="E8" s="133">
        <v>14290.464860000002</v>
      </c>
      <c r="F8" s="132">
        <v>15719.511346000003</v>
      </c>
      <c r="G8" s="132">
        <v>17863.081075000002</v>
      </c>
      <c r="H8" s="126"/>
      <c r="I8" s="138">
        <f>I6*I7</f>
        <v>14290.464860000002</v>
      </c>
      <c r="L8" s="127"/>
    </row>
    <row r="9" spans="1:14" ht="13.8" customHeight="1" x14ac:dyDescent="0.25">
      <c r="B9" s="125">
        <v>820</v>
      </c>
      <c r="C9" s="132">
        <v>12300</v>
      </c>
      <c r="D9" s="132">
        <v>14760</v>
      </c>
      <c r="E9" s="132">
        <v>16400</v>
      </c>
      <c r="F9" s="134">
        <v>18040</v>
      </c>
      <c r="G9" s="132">
        <v>20500</v>
      </c>
      <c r="H9" s="126"/>
      <c r="L9" s="127"/>
      <c r="N9" s="127"/>
    </row>
    <row r="10" spans="1:14" ht="13.8" customHeight="1" x14ac:dyDescent="0.25">
      <c r="B10" s="125">
        <v>900</v>
      </c>
      <c r="C10" s="132">
        <v>13500</v>
      </c>
      <c r="D10" s="132">
        <v>16200</v>
      </c>
      <c r="E10" s="132">
        <v>18000</v>
      </c>
      <c r="F10" s="132">
        <v>19800</v>
      </c>
      <c r="G10" s="132">
        <v>22500</v>
      </c>
      <c r="H10" s="126"/>
      <c r="L10" s="127"/>
    </row>
    <row r="13" spans="1:14" ht="23.4" customHeight="1" x14ac:dyDescent="0.25">
      <c r="A13" s="58" t="s">
        <v>88</v>
      </c>
      <c r="B13" s="128" t="s">
        <v>64</v>
      </c>
      <c r="C13" s="129"/>
      <c r="D13" s="129"/>
      <c r="E13" s="129"/>
      <c r="F13" s="129"/>
      <c r="G13" s="129"/>
    </row>
    <row r="14" spans="1:14" ht="13.8" customHeight="1" thickBot="1" x14ac:dyDescent="0.3">
      <c r="B14" s="130">
        <f>I17</f>
        <v>2868.0161500000004</v>
      </c>
      <c r="C14" s="123">
        <v>15</v>
      </c>
      <c r="D14" s="124">
        <v>18</v>
      </c>
      <c r="E14" s="139">
        <f>'SOTP Valuation'!E5</f>
        <v>25</v>
      </c>
      <c r="F14" s="124">
        <v>28</v>
      </c>
      <c r="G14" s="124">
        <v>30</v>
      </c>
      <c r="I14" s="137">
        <f>'SOTP Valuation'!D5</f>
        <v>114.72064600000002</v>
      </c>
    </row>
    <row r="15" spans="1:14" ht="13.8" customHeight="1" x14ac:dyDescent="0.25">
      <c r="B15" s="125">
        <v>80</v>
      </c>
      <c r="C15" s="132">
        <f t="dataTable" ref="C15:G19" dt2D="1" dtr="1" r1="I14" r2="I15"/>
        <v>1200</v>
      </c>
      <c r="D15" s="132">
        <v>1440</v>
      </c>
      <c r="E15" s="132">
        <v>2000</v>
      </c>
      <c r="F15" s="132">
        <v>2240</v>
      </c>
      <c r="G15" s="132">
        <v>2400</v>
      </c>
      <c r="H15" s="126"/>
      <c r="I15" s="137">
        <f>'SOTP Valuation'!E5</f>
        <v>25</v>
      </c>
    </row>
    <row r="16" spans="1:14" ht="13.8" customHeight="1" x14ac:dyDescent="0.25">
      <c r="B16" s="125">
        <v>95</v>
      </c>
      <c r="C16" s="132">
        <v>1425</v>
      </c>
      <c r="D16" s="132">
        <v>1710</v>
      </c>
      <c r="E16" s="132">
        <v>2375</v>
      </c>
      <c r="F16" s="132">
        <v>2660</v>
      </c>
      <c r="G16" s="132">
        <v>2850</v>
      </c>
      <c r="H16" s="126"/>
      <c r="I16" s="126"/>
    </row>
    <row r="17" spans="1:9" ht="13.8" customHeight="1" x14ac:dyDescent="0.25">
      <c r="B17" s="135">
        <f>'SOTP Valuation'!D5</f>
        <v>114.72064600000002</v>
      </c>
      <c r="C17" s="132">
        <v>1720.8096900000003</v>
      </c>
      <c r="D17" s="132">
        <v>2064.9716280000002</v>
      </c>
      <c r="E17" s="133">
        <v>2868.0161500000004</v>
      </c>
      <c r="F17" s="132">
        <v>3212.1780880000006</v>
      </c>
      <c r="G17" s="132">
        <v>3441.6193800000005</v>
      </c>
      <c r="H17" s="126"/>
      <c r="I17" s="137">
        <f>I14*I15</f>
        <v>2868.0161500000004</v>
      </c>
    </row>
    <row r="18" spans="1:9" ht="13.8" customHeight="1" x14ac:dyDescent="0.25">
      <c r="B18" s="125">
        <v>140</v>
      </c>
      <c r="C18" s="132">
        <v>2100</v>
      </c>
      <c r="D18" s="132">
        <v>2520</v>
      </c>
      <c r="E18" s="132">
        <v>3500</v>
      </c>
      <c r="F18" s="134">
        <v>3920</v>
      </c>
      <c r="G18" s="132">
        <v>4200</v>
      </c>
      <c r="H18" s="126"/>
      <c r="I18" s="126"/>
    </row>
    <row r="19" spans="1:9" ht="13.8" customHeight="1" x14ac:dyDescent="0.25">
      <c r="B19" s="125">
        <v>175</v>
      </c>
      <c r="C19" s="132">
        <v>2625</v>
      </c>
      <c r="D19" s="132">
        <v>3150</v>
      </c>
      <c r="E19" s="132">
        <v>4375</v>
      </c>
      <c r="F19" s="132">
        <v>4900</v>
      </c>
      <c r="G19" s="132">
        <v>5250</v>
      </c>
      <c r="H19" s="126"/>
      <c r="I19" s="126"/>
    </row>
    <row r="20" spans="1:9" ht="13.8" customHeight="1" x14ac:dyDescent="0.25">
      <c r="C20" s="126"/>
      <c r="D20" s="126"/>
      <c r="E20" s="126"/>
      <c r="F20" s="126"/>
      <c r="G20" s="126"/>
      <c r="H20" s="126"/>
      <c r="I20" s="126"/>
    </row>
    <row r="21" spans="1:9" ht="13.8" customHeight="1" x14ac:dyDescent="0.25">
      <c r="C21" s="126"/>
      <c r="D21" s="126"/>
      <c r="E21" s="126"/>
      <c r="F21" s="126"/>
      <c r="G21" s="126"/>
      <c r="H21" s="126"/>
      <c r="I21" s="126"/>
    </row>
    <row r="22" spans="1:9" ht="23.4" customHeight="1" x14ac:dyDescent="0.25">
      <c r="A22" s="58" t="s">
        <v>88</v>
      </c>
      <c r="B22" s="69" t="s">
        <v>65</v>
      </c>
      <c r="C22" s="122"/>
      <c r="D22" s="122"/>
      <c r="E22" s="122"/>
      <c r="F22" s="122"/>
      <c r="G22" s="122"/>
    </row>
    <row r="23" spans="1:9" ht="13.8" customHeight="1" thickBot="1" x14ac:dyDescent="0.3">
      <c r="B23" s="130">
        <f>I26</f>
        <v>2220</v>
      </c>
      <c r="C23" s="123">
        <v>10</v>
      </c>
      <c r="D23" s="124">
        <v>12</v>
      </c>
      <c r="E23" s="139">
        <f>'SOTP Valuation'!E6</f>
        <v>15</v>
      </c>
      <c r="F23" s="124">
        <v>17</v>
      </c>
      <c r="G23" s="124">
        <v>20</v>
      </c>
    </row>
    <row r="24" spans="1:9" ht="13.8" customHeight="1" x14ac:dyDescent="0.25">
      <c r="B24" s="125">
        <v>80</v>
      </c>
      <c r="C24" s="132">
        <f t="dataTable" ref="C24:G28" dt2D="1" dtr="1" r1="I24" r2="I25"/>
        <v>800</v>
      </c>
      <c r="D24" s="132">
        <v>960</v>
      </c>
      <c r="E24" s="132">
        <v>1200</v>
      </c>
      <c r="F24" s="132">
        <v>1360</v>
      </c>
      <c r="G24" s="132">
        <v>1600</v>
      </c>
      <c r="H24" s="126"/>
      <c r="I24" s="140">
        <f>'SOTP Valuation'!D6</f>
        <v>148</v>
      </c>
    </row>
    <row r="25" spans="1:9" ht="13.8" customHeight="1" x14ac:dyDescent="0.25">
      <c r="B25" s="125">
        <v>110</v>
      </c>
      <c r="C25" s="132">
        <v>1100</v>
      </c>
      <c r="D25" s="132">
        <v>1320</v>
      </c>
      <c r="E25" s="132">
        <v>1650</v>
      </c>
      <c r="F25" s="132">
        <v>1870</v>
      </c>
      <c r="G25" s="132">
        <v>2200</v>
      </c>
      <c r="H25" s="126"/>
      <c r="I25" s="140">
        <f>'SOTP Valuation'!E6</f>
        <v>15</v>
      </c>
    </row>
    <row r="26" spans="1:9" ht="13.8" customHeight="1" x14ac:dyDescent="0.25">
      <c r="B26" s="135">
        <f>'SOTP Valuation'!D6</f>
        <v>148</v>
      </c>
      <c r="C26" s="132">
        <v>1480</v>
      </c>
      <c r="D26" s="132">
        <v>1776</v>
      </c>
      <c r="E26" s="133">
        <v>2220</v>
      </c>
      <c r="F26" s="132">
        <v>2516</v>
      </c>
      <c r="G26" s="132">
        <v>2960</v>
      </c>
      <c r="H26" s="126"/>
      <c r="I26" s="140">
        <f>I25*I24</f>
        <v>2220</v>
      </c>
    </row>
    <row r="27" spans="1:9" ht="13.8" customHeight="1" x14ac:dyDescent="0.25">
      <c r="B27" s="125">
        <v>185</v>
      </c>
      <c r="C27" s="132">
        <v>1850</v>
      </c>
      <c r="D27" s="132">
        <v>2220</v>
      </c>
      <c r="E27" s="132">
        <v>2775</v>
      </c>
      <c r="F27" s="134">
        <v>3145</v>
      </c>
      <c r="G27" s="132">
        <v>3700</v>
      </c>
      <c r="H27" s="126"/>
      <c r="I27" s="126"/>
    </row>
    <row r="28" spans="1:9" ht="13.8" customHeight="1" x14ac:dyDescent="0.25">
      <c r="B28" s="125">
        <v>220</v>
      </c>
      <c r="C28" s="132">
        <v>2200</v>
      </c>
      <c r="D28" s="132">
        <v>2640</v>
      </c>
      <c r="E28" s="132">
        <v>3300</v>
      </c>
      <c r="F28" s="132">
        <v>3740</v>
      </c>
      <c r="G28" s="132">
        <v>4400</v>
      </c>
      <c r="H28" s="126"/>
      <c r="I28" s="126"/>
    </row>
    <row r="29" spans="1:9" ht="13.8" customHeight="1" x14ac:dyDescent="0.25">
      <c r="C29" s="126"/>
      <c r="D29" s="126"/>
      <c r="E29" s="126"/>
      <c r="F29" s="126"/>
      <c r="G29" s="126"/>
      <c r="H29" s="126"/>
      <c r="I29" s="126"/>
    </row>
    <row r="30" spans="1:9" ht="23.4" customHeight="1" x14ac:dyDescent="0.25">
      <c r="A30" s="58" t="s">
        <v>88</v>
      </c>
      <c r="B30" s="69" t="s">
        <v>66</v>
      </c>
      <c r="C30" s="122"/>
      <c r="D30" s="122"/>
      <c r="E30" s="122"/>
      <c r="F30" s="122"/>
      <c r="G30" s="122"/>
    </row>
    <row r="31" spans="1:9" ht="13.8" customHeight="1" thickBot="1" x14ac:dyDescent="0.3">
      <c r="B31" s="130">
        <f>I34</f>
        <v>2652.6149999999998</v>
      </c>
      <c r="C31" s="123">
        <v>18</v>
      </c>
      <c r="D31" s="124">
        <v>20</v>
      </c>
      <c r="E31" s="139">
        <f>'SOTP Valuation'!E7</f>
        <v>25</v>
      </c>
      <c r="F31" s="124">
        <v>28</v>
      </c>
      <c r="G31" s="124">
        <v>30</v>
      </c>
    </row>
    <row r="32" spans="1:9" ht="13.8" customHeight="1" x14ac:dyDescent="0.25">
      <c r="B32" s="125">
        <v>75</v>
      </c>
      <c r="C32" s="132">
        <f t="dataTable" ref="C32:G36" dt2D="1" dtr="1" r1="I32" r2="I33"/>
        <v>1350</v>
      </c>
      <c r="D32" s="132">
        <v>1500</v>
      </c>
      <c r="E32" s="132">
        <v>1875</v>
      </c>
      <c r="F32" s="132">
        <v>2100</v>
      </c>
      <c r="G32" s="132">
        <v>2250</v>
      </c>
      <c r="I32" s="140">
        <f>'SOTP Valuation'!D7</f>
        <v>106.10459999999999</v>
      </c>
    </row>
    <row r="33" spans="2:9" ht="13.8" customHeight="1" x14ac:dyDescent="0.25">
      <c r="B33" s="125">
        <v>90</v>
      </c>
      <c r="C33" s="132">
        <v>1620</v>
      </c>
      <c r="D33" s="132">
        <v>1800</v>
      </c>
      <c r="E33" s="132">
        <v>2250</v>
      </c>
      <c r="F33" s="132">
        <v>2520</v>
      </c>
      <c r="G33" s="132">
        <v>2700</v>
      </c>
      <c r="I33" s="137">
        <f>'SOTP Valuation'!E7</f>
        <v>25</v>
      </c>
    </row>
    <row r="34" spans="2:9" ht="13.8" customHeight="1" x14ac:dyDescent="0.25">
      <c r="B34" s="135">
        <f>'SOTP Valuation'!D7</f>
        <v>106.10459999999999</v>
      </c>
      <c r="C34" s="132">
        <v>1909.8827999999999</v>
      </c>
      <c r="D34" s="132">
        <v>2122.0919999999996</v>
      </c>
      <c r="E34" s="133">
        <v>2652.6149999999998</v>
      </c>
      <c r="F34" s="132">
        <v>2970.9287999999997</v>
      </c>
      <c r="G34" s="132">
        <v>3183.1379999999999</v>
      </c>
      <c r="I34" s="140">
        <f>I32*I33</f>
        <v>2652.6149999999998</v>
      </c>
    </row>
    <row r="35" spans="2:9" ht="13.8" customHeight="1" x14ac:dyDescent="0.25">
      <c r="B35" s="125">
        <v>130</v>
      </c>
      <c r="C35" s="132">
        <v>2340</v>
      </c>
      <c r="D35" s="132">
        <v>2600</v>
      </c>
      <c r="E35" s="132">
        <v>3250</v>
      </c>
      <c r="F35" s="134">
        <v>3640</v>
      </c>
      <c r="G35" s="132">
        <v>3900</v>
      </c>
    </row>
    <row r="36" spans="2:9" ht="13.8" customHeight="1" x14ac:dyDescent="0.25">
      <c r="B36" s="125">
        <v>160</v>
      </c>
      <c r="C36" s="132">
        <v>2880</v>
      </c>
      <c r="D36" s="132">
        <v>3200</v>
      </c>
      <c r="E36" s="132">
        <v>4000</v>
      </c>
      <c r="F36" s="132">
        <v>4480</v>
      </c>
      <c r="G36" s="132">
        <v>4800</v>
      </c>
    </row>
  </sheetData>
  <sheetProtection algorithmName="SHA-512" hashValue="OR6TDgsq6MX2ppz4Vqq59590c4ldCnmTMcNw4wYhUuQ8JGkcKclIRYHHQlvSkgEFO/ITxt/s/aDZ9a9zNezEnw==" saltValue="MEkaX02FnVeNQKAP/c96eA==" spinCount="100000" sheet="1" objects="1" scenarios="1"/>
  <mergeCells count="5">
    <mergeCell ref="B30:G30"/>
    <mergeCell ref="B2:G2"/>
    <mergeCell ref="B13:G13"/>
    <mergeCell ref="B4:G4"/>
    <mergeCell ref="B22:G22"/>
  </mergeCells>
  <conditionalFormatting sqref="C6:G10">
    <cfRule type="colorScale" priority="1">
      <colorScale>
        <cfvo type="min"/>
        <cfvo type="percentile" val="50"/>
        <cfvo type="max"/>
        <color rgb="FFF4CCCC"/>
        <color rgb="FFFFF2CC"/>
        <color rgb="FFD9EAD3"/>
      </colorScale>
    </cfRule>
    <cfRule type="colorScale" priority="2">
      <colorScale>
        <cfvo type="min"/>
        <cfvo type="percentile" val="50"/>
        <cfvo type="max"/>
        <color rgb="FFF8696B"/>
        <color rgb="FFFFEB84"/>
        <color rgb="FF63BE7B"/>
      </colorScale>
    </cfRule>
    <cfRule type="colorScale" priority="3">
      <colorScale>
        <cfvo type="min"/>
        <cfvo type="max"/>
        <color theme="9" tint="0.59999389629810485"/>
        <color rgb="FFFFEF9C"/>
      </colorScale>
    </cfRule>
  </conditionalFormatting>
  <conditionalFormatting sqref="C15:G19">
    <cfRule type="colorScale" priority="16">
      <colorScale>
        <cfvo type="min"/>
        <cfvo type="percentile" val="50"/>
        <cfvo type="max"/>
        <color rgb="FFF4CCCC"/>
        <color rgb="FFFFF2CC"/>
        <color rgb="FFD9EAD3"/>
      </colorScale>
    </cfRule>
    <cfRule type="colorScale" priority="17">
      <colorScale>
        <cfvo type="min"/>
        <cfvo type="percentile" val="50"/>
        <cfvo type="max"/>
        <color rgb="FFF8696B"/>
        <color rgb="FFFFEB84"/>
        <color rgb="FF63BE7B"/>
      </colorScale>
    </cfRule>
    <cfRule type="colorScale" priority="18">
      <colorScale>
        <cfvo type="min"/>
        <cfvo type="max"/>
        <color theme="9" tint="0.59999389629810485"/>
        <color rgb="FFFFEF9C"/>
      </colorScale>
    </cfRule>
  </conditionalFormatting>
  <conditionalFormatting sqref="C24:G28">
    <cfRule type="colorScale" priority="7">
      <colorScale>
        <cfvo type="min"/>
        <cfvo type="percentile" val="50"/>
        <cfvo type="max"/>
        <color rgb="FFF4CCCC"/>
        <color rgb="FFFFF2CC"/>
        <color rgb="FFD9EAD3"/>
      </colorScale>
    </cfRule>
    <cfRule type="colorScale" priority="8">
      <colorScale>
        <cfvo type="min"/>
        <cfvo type="percentile" val="50"/>
        <cfvo type="max"/>
        <color rgb="FFF8696B"/>
        <color rgb="FFFFEB84"/>
        <color rgb="FF63BE7B"/>
      </colorScale>
    </cfRule>
    <cfRule type="colorScale" priority="9">
      <colorScale>
        <cfvo type="min"/>
        <cfvo type="max"/>
        <color theme="9" tint="0.59999389629810485"/>
        <color rgb="FFFFEF9C"/>
      </colorScale>
    </cfRule>
  </conditionalFormatting>
  <conditionalFormatting sqref="C32:G36">
    <cfRule type="colorScale" priority="4">
      <colorScale>
        <cfvo type="min"/>
        <cfvo type="percentile" val="50"/>
        <cfvo type="max"/>
        <color rgb="FFF4CCCC"/>
        <color rgb="FFFFF2CC"/>
        <color rgb="FFD9EAD3"/>
      </colorScale>
    </cfRule>
    <cfRule type="colorScale" priority="5">
      <colorScale>
        <cfvo type="min"/>
        <cfvo type="percentile" val="50"/>
        <cfvo type="max"/>
        <color rgb="FFF8696B"/>
        <color rgb="FFFFEB84"/>
        <color rgb="FF63BE7B"/>
      </colorScale>
    </cfRule>
    <cfRule type="colorScale" priority="6">
      <colorScale>
        <cfvo type="min"/>
        <cfvo type="max"/>
        <color theme="9" tint="0.59999389629810485"/>
        <color rgb="FFFFEF9C"/>
      </colorScale>
    </cfRule>
  </conditionalFormatting>
  <pageMargins left="0.75" right="0.75" top="1" bottom="1" header="0.511811023622047" footer="0.511811023622047"/>
  <pageSetup paperSize="9" orientation="portrait" horizontalDpi="300" verticalDpi="300" r:id="rId1"/>
  <ignoredErrors>
    <ignoredError sqref="B8" unlockedFormula="1"/>
  </ignoredErrors>
</worksheet>
</file>

<file path=docProps/app.xml><?xml version="1.0" encoding="utf-8"?>
<Properties xmlns="http://schemas.openxmlformats.org/officeDocument/2006/extended-properties" xmlns:vt="http://schemas.openxmlformats.org/officeDocument/2006/docPropsVTypes">
  <Template/>
  <TotalTime>0</TotalTime>
  <Application>Microsoft Excel</Application>
  <DocSecurity>0</DocSecurity>
  <ScaleCrop>false</ScaleCrop>
  <HeadingPairs>
    <vt:vector size="4" baseType="variant">
      <vt:variant>
        <vt:lpstr>Worksheets</vt:lpstr>
      </vt:variant>
      <vt:variant>
        <vt:i4>5</vt:i4>
      </vt:variant>
      <vt:variant>
        <vt:lpstr>Named Ranges</vt:lpstr>
      </vt:variant>
      <vt:variant>
        <vt:i4>3</vt:i4>
      </vt:variant>
    </vt:vector>
  </HeadingPairs>
  <TitlesOfParts>
    <vt:vector size="8" baseType="lpstr">
      <vt:lpstr>Cover</vt:lpstr>
      <vt:lpstr>Assumptions</vt:lpstr>
      <vt:lpstr>SOTP Valuation</vt:lpstr>
      <vt:lpstr>Scenario Analysis</vt:lpstr>
      <vt:lpstr>Sensitivity</vt:lpstr>
      <vt:lpstr>Assumptions!Print_Area</vt:lpstr>
      <vt:lpstr>Sensitivity!Print_Area</vt:lpstr>
      <vt:lpstr>'SOTP Valuation'!Print_Area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openpyxl</dc:creator>
  <dc:description/>
  <cp:lastModifiedBy>Anvay Gulwe</cp:lastModifiedBy>
  <cp:revision>0</cp:revision>
  <cp:lastPrinted>2026-03-21T15:59:57Z</cp:lastPrinted>
  <dcterms:created xsi:type="dcterms:W3CDTF">2026-03-15T12:42:35Z</dcterms:created>
  <dcterms:modified xsi:type="dcterms:W3CDTF">2026-03-22T13:47:30Z</dcterms:modified>
  <dc:language>en-US</dc:language>
</cp:coreProperties>
</file>